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CYCN\School Building Construction\Bulingtar-nawalparasi\Monthly Report\"/>
    </mc:Choice>
  </mc:AlternateContent>
  <bookViews>
    <workbookView xWindow="0" yWindow="0" windowWidth="18110" windowHeight="7900" tabRatio="837" activeTab="2"/>
  </bookViews>
  <sheets>
    <sheet name="conl ldgr1" sheetId="12" r:id="rId1"/>
    <sheet name="Detials of Construction Expense" sheetId="13" r:id="rId2"/>
    <sheet name="Bug vs Exp" sheetId="11" r:id="rId3"/>
    <sheet name="Advance Sheet" sheetId="6" r:id="rId4"/>
    <sheet name="Payable &amp; Receviable Sheet" sheetId="7" r:id="rId5"/>
    <sheet name="Trial Balance " sheetId="8" r:id="rId6"/>
    <sheet name="BRS" sheetId="9" r:id="rId7"/>
    <sheet name="FAS" sheetId="10" r:id="rId8"/>
  </sheets>
  <definedNames>
    <definedName name="_xlnm._FilterDatabase" localSheetId="0" hidden="1">'conl ldgr1'!$A$6:$T$12</definedName>
    <definedName name="_xlnm.Print_Titles" localSheetId="2">'Bug vs Exp'!$6:$6</definedName>
    <definedName name="_xlnm.Print_Titles" localSheetId="0">'conl ldgr1'!$4:$6</definedName>
    <definedName name="_xlnm.Print_Titles" localSheetId="1">'Detials of Construction Expense'!$6:$6</definedName>
  </definedNames>
  <calcPr calcId="152511"/>
</workbook>
</file>

<file path=xl/calcChain.xml><?xml version="1.0" encoding="utf-8"?>
<calcChain xmlns="http://schemas.openxmlformats.org/spreadsheetml/2006/main">
  <c r="F8" i="7" l="1"/>
  <c r="H28" i="13"/>
  <c r="O7" i="11"/>
  <c r="P7" i="11"/>
  <c r="Q7" i="11"/>
  <c r="R7" i="11"/>
  <c r="S7" i="11"/>
  <c r="T7" i="11"/>
  <c r="U7" i="11"/>
  <c r="V11" i="11"/>
  <c r="M27" i="13"/>
  <c r="M26" i="13"/>
  <c r="M25" i="13"/>
  <c r="M15" i="13"/>
  <c r="M10" i="13"/>
  <c r="M11" i="13"/>
  <c r="M12" i="13"/>
  <c r="M13" i="13"/>
  <c r="M9" i="13"/>
  <c r="M8" i="13"/>
  <c r="M28" i="13" s="1"/>
  <c r="M8" i="11" s="1"/>
  <c r="V8" i="11" s="1"/>
  <c r="J28" i="13"/>
  <c r="K28" i="13"/>
  <c r="L28" i="13"/>
  <c r="N28" i="13"/>
  <c r="O28" i="13"/>
  <c r="P28" i="13"/>
  <c r="Q28" i="13"/>
  <c r="R28" i="13"/>
  <c r="S28" i="13"/>
  <c r="T28" i="13"/>
  <c r="U28" i="13"/>
  <c r="W28" i="13"/>
  <c r="K47" i="12"/>
  <c r="K53" i="12" s="1"/>
  <c r="K56" i="12" s="1"/>
  <c r="F45" i="12"/>
  <c r="I53" i="12"/>
  <c r="I56" i="12" s="1"/>
  <c r="F27" i="12"/>
  <c r="F25" i="12"/>
  <c r="F21" i="12"/>
  <c r="F16" i="12"/>
  <c r="S12" i="12"/>
  <c r="J53" i="12"/>
  <c r="J56" i="12" s="1"/>
  <c r="J11" i="12"/>
  <c r="L53" i="12"/>
  <c r="L56" i="12" s="1"/>
  <c r="M53" i="12"/>
  <c r="M56" i="12" s="1"/>
  <c r="U7" i="13"/>
  <c r="T7" i="13"/>
  <c r="S7" i="13"/>
  <c r="R7" i="13"/>
  <c r="Q7" i="13"/>
  <c r="P7" i="13"/>
  <c r="O7" i="13"/>
  <c r="N7" i="13"/>
  <c r="I7" i="13"/>
  <c r="I28" i="13" s="1"/>
  <c r="T53" i="12"/>
  <c r="T56" i="12" s="1"/>
  <c r="S53" i="12"/>
  <c r="S56" i="12" s="1"/>
  <c r="S57" i="12" s="1"/>
  <c r="R53" i="12"/>
  <c r="R56" i="12" s="1"/>
  <c r="Q53" i="12"/>
  <c r="Q56" i="12" s="1"/>
  <c r="Q57" i="12" s="1"/>
  <c r="P53" i="12"/>
  <c r="P56" i="12" s="1"/>
  <c r="O53" i="12"/>
  <c r="O56" i="12" s="1"/>
  <c r="N53" i="12"/>
  <c r="N56" i="12" s="1"/>
  <c r="H53" i="12"/>
  <c r="H56" i="12" s="1"/>
  <c r="G53" i="12"/>
  <c r="G56" i="12" s="1"/>
  <c r="F53" i="12"/>
  <c r="F56" i="12" s="1"/>
  <c r="X8" i="11" l="1"/>
  <c r="M7" i="13"/>
  <c r="V7" i="13" s="1"/>
  <c r="L58" i="12"/>
  <c r="X7" i="13" l="1"/>
  <c r="X28" i="13" s="1"/>
  <c r="V28" i="13"/>
  <c r="E50" i="10"/>
  <c r="E49" i="10"/>
  <c r="E48" i="10"/>
  <c r="A50" i="10"/>
  <c r="A49" i="10"/>
  <c r="A48" i="10"/>
  <c r="O13" i="11"/>
  <c r="P13" i="11"/>
  <c r="Q13" i="11"/>
  <c r="R13" i="11"/>
  <c r="S13" i="11"/>
  <c r="T13" i="11"/>
  <c r="U13" i="11"/>
  <c r="M10" i="11"/>
  <c r="A5" i="10"/>
  <c r="A4" i="10"/>
  <c r="A3" i="10"/>
  <c r="A2" i="10"/>
  <c r="A1" i="10"/>
  <c r="G57" i="9"/>
  <c r="G56" i="9"/>
  <c r="G55" i="9"/>
  <c r="A57" i="9"/>
  <c r="A56" i="9"/>
  <c r="A55" i="9"/>
  <c r="A5" i="9"/>
  <c r="A4" i="9"/>
  <c r="A3" i="9"/>
  <c r="A2" i="9"/>
  <c r="A1" i="9"/>
  <c r="E34" i="8"/>
  <c r="E33" i="8"/>
  <c r="E32" i="8"/>
  <c r="A34" i="8"/>
  <c r="A33" i="8"/>
  <c r="A32" i="8"/>
  <c r="A5" i="8"/>
  <c r="A4" i="8"/>
  <c r="A3" i="8"/>
  <c r="A2" i="8"/>
  <c r="A1" i="8"/>
  <c r="F48" i="7"/>
  <c r="F47" i="7"/>
  <c r="F46" i="7"/>
  <c r="A48" i="7"/>
  <c r="A47" i="7"/>
  <c r="A46" i="7"/>
  <c r="A5" i="7"/>
  <c r="A4" i="7"/>
  <c r="A3" i="7"/>
  <c r="A2" i="7"/>
  <c r="A1" i="7"/>
  <c r="E34" i="6"/>
  <c r="E33" i="6"/>
  <c r="E32" i="6"/>
  <c r="B34" i="6"/>
  <c r="B33" i="6"/>
  <c r="B32" i="6"/>
  <c r="A5" i="6"/>
  <c r="A4" i="6"/>
  <c r="A3" i="6"/>
  <c r="A2" i="6"/>
  <c r="A1" i="6"/>
  <c r="M7" i="11" l="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8" i="6"/>
  <c r="D28" i="6"/>
  <c r="E28" i="6"/>
  <c r="M13" i="11"/>
  <c r="H11" i="9"/>
  <c r="N17" i="11"/>
  <c r="N13" i="11" s="1"/>
  <c r="G35" i="9"/>
  <c r="E14" i="10"/>
  <c r="E9" i="8"/>
  <c r="N10" i="11"/>
  <c r="N7" i="11" s="1"/>
  <c r="V10" i="11" l="1"/>
  <c r="F28" i="6"/>
  <c r="X10" i="11"/>
  <c r="D19" i="8"/>
  <c r="W8" i="11"/>
  <c r="D17" i="8"/>
  <c r="L9" i="11" l="1"/>
  <c r="L17" i="11"/>
  <c r="H32" i="9"/>
  <c r="L16" i="11"/>
  <c r="L15" i="11"/>
  <c r="L14" i="11"/>
  <c r="K9" i="11"/>
  <c r="V9" i="11" s="1"/>
  <c r="J17" i="11"/>
  <c r="H7" i="11"/>
  <c r="H17" i="11"/>
  <c r="H16" i="11"/>
  <c r="H15" i="11"/>
  <c r="H14" i="11"/>
  <c r="X9" i="11" l="1"/>
  <c r="W9" i="11"/>
  <c r="H13" i="11"/>
  <c r="H18" i="11" s="1"/>
  <c r="V14" i="11"/>
  <c r="V15" i="11"/>
  <c r="V16" i="11"/>
  <c r="V17" i="11"/>
  <c r="W11" i="11"/>
  <c r="V12" i="11"/>
  <c r="W12" i="11" s="1"/>
  <c r="U18" i="11"/>
  <c r="E34" i="10" s="1"/>
  <c r="W10" i="11"/>
  <c r="W14" i="11"/>
  <c r="W15" i="11"/>
  <c r="W16" i="11"/>
  <c r="K13" i="11"/>
  <c r="L13" i="11"/>
  <c r="K7" i="11"/>
  <c r="L7" i="11"/>
  <c r="O18" i="11"/>
  <c r="E28" i="10" s="1"/>
  <c r="Q18" i="11"/>
  <c r="E30" i="10" s="1"/>
  <c r="R18" i="11"/>
  <c r="E31" i="10" s="1"/>
  <c r="S18" i="11"/>
  <c r="E32" i="10" s="1"/>
  <c r="T18" i="11"/>
  <c r="E33" i="10" s="1"/>
  <c r="J13" i="11"/>
  <c r="J7" i="11"/>
  <c r="I17" i="11"/>
  <c r="I16" i="11"/>
  <c r="I15" i="11"/>
  <c r="I14" i="11"/>
  <c r="I12" i="11"/>
  <c r="I11" i="11"/>
  <c r="I10" i="11"/>
  <c r="I9" i="11"/>
  <c r="I8" i="11"/>
  <c r="D11" i="8"/>
  <c r="E39" i="10" s="1"/>
  <c r="W7" i="11" l="1"/>
  <c r="V7" i="11"/>
  <c r="X7" i="11" s="1"/>
  <c r="D18" i="8"/>
  <c r="X12" i="11"/>
  <c r="D21" i="8"/>
  <c r="W17" i="11"/>
  <c r="D25" i="8"/>
  <c r="X17" i="11"/>
  <c r="D23" i="8"/>
  <c r="X15" i="11"/>
  <c r="D20" i="8"/>
  <c r="X11" i="11"/>
  <c r="D24" i="8"/>
  <c r="X16" i="11"/>
  <c r="D22" i="8"/>
  <c r="X14" i="11"/>
  <c r="P18" i="11"/>
  <c r="E29" i="10" s="1"/>
  <c r="J18" i="11"/>
  <c r="E23" i="10" s="1"/>
  <c r="M18" i="11"/>
  <c r="E26" i="10" s="1"/>
  <c r="I7" i="11"/>
  <c r="N18" i="11"/>
  <c r="I13" i="11"/>
  <c r="L18" i="11"/>
  <c r="E25" i="10" s="1"/>
  <c r="V13" i="11"/>
  <c r="X13" i="11" s="1"/>
  <c r="K18" i="11"/>
  <c r="E24" i="10" s="1"/>
  <c r="H34" i="9"/>
  <c r="H41" i="9" s="1"/>
  <c r="H42" i="9" s="1"/>
  <c r="I18" i="11" l="1"/>
  <c r="E27" i="10"/>
  <c r="V18" i="11"/>
  <c r="X18" i="11" s="1"/>
  <c r="W13" i="11"/>
  <c r="D26" i="8"/>
  <c r="H50" i="9" l="1"/>
  <c r="H51" i="9" s="1"/>
  <c r="F42" i="7" l="1"/>
  <c r="E19" i="10" l="1"/>
  <c r="E11" i="10"/>
  <c r="E20" i="10" l="1"/>
  <c r="D13" i="8" l="1"/>
  <c r="E40" i="10" s="1"/>
  <c r="E41" i="10"/>
  <c r="D10" i="8" l="1"/>
  <c r="F27" i="7"/>
  <c r="E42" i="10" s="1"/>
  <c r="E43" i="10" l="1"/>
  <c r="E44" i="10" s="1"/>
  <c r="D12" i="8"/>
  <c r="D14" i="8" s="1"/>
  <c r="D27" i="8" s="1"/>
  <c r="E15" i="8"/>
  <c r="E26" i="8" s="1"/>
  <c r="W18" i="11" l="1"/>
  <c r="E36" i="10"/>
  <c r="E14" i="8"/>
  <c r="E27" i="8" s="1"/>
  <c r="E37" i="10" l="1"/>
  <c r="E45" i="10" s="1"/>
  <c r="E37" i="8" l="1"/>
</calcChain>
</file>

<file path=xl/sharedStrings.xml><?xml version="1.0" encoding="utf-8"?>
<sst xmlns="http://schemas.openxmlformats.org/spreadsheetml/2006/main" count="402" uniqueCount="259">
  <si>
    <t>Cash</t>
  </si>
  <si>
    <t>Budget Balance</t>
  </si>
  <si>
    <t>A</t>
  </si>
  <si>
    <t>A.</t>
  </si>
  <si>
    <t>B.</t>
  </si>
  <si>
    <t>Prepared By:</t>
  </si>
  <si>
    <t>Approved By:</t>
  </si>
  <si>
    <t>Signature:</t>
  </si>
  <si>
    <t>Total</t>
  </si>
  <si>
    <t>Less:</t>
  </si>
  <si>
    <t>1.2</t>
  </si>
  <si>
    <t>Date</t>
  </si>
  <si>
    <t>Spent %</t>
  </si>
  <si>
    <t>Prepared By</t>
  </si>
  <si>
    <t>Approved By</t>
  </si>
  <si>
    <t>Advance</t>
  </si>
  <si>
    <t>Voucher No</t>
  </si>
  <si>
    <t>Amount</t>
  </si>
  <si>
    <t xml:space="preserve"> </t>
  </si>
  <si>
    <t>S.N</t>
  </si>
  <si>
    <t>Particulars</t>
  </si>
  <si>
    <t>Voucher .No</t>
  </si>
  <si>
    <t>Voucher. No</t>
  </si>
  <si>
    <t>PARTICULAR</t>
  </si>
  <si>
    <t>L.F</t>
  </si>
  <si>
    <t>DR.AMOUNT</t>
  </si>
  <si>
    <t>CR. AMOUNT</t>
  </si>
  <si>
    <t>Opening Bank Balance</t>
  </si>
  <si>
    <t>Fund Received</t>
  </si>
  <si>
    <t>1.3</t>
  </si>
  <si>
    <t xml:space="preserve">Advance </t>
  </si>
  <si>
    <t xml:space="preserve">Cash </t>
  </si>
  <si>
    <t>Receivable</t>
  </si>
  <si>
    <t xml:space="preserve">Bank balance </t>
  </si>
  <si>
    <t>SUB-TOAL(A)</t>
  </si>
  <si>
    <t>Payables</t>
  </si>
  <si>
    <t>Program Activities</t>
  </si>
  <si>
    <t>SUB-TOAL (B)</t>
  </si>
  <si>
    <t>TOTAL PROGRAMME BUDGET  (A+B)</t>
  </si>
  <si>
    <t>Name of Bank:</t>
  </si>
  <si>
    <t>Account Title:</t>
  </si>
  <si>
    <t>Descriptions</t>
  </si>
  <si>
    <t>Amount (Rs.)</t>
  </si>
  <si>
    <t>Balance as per Ledger Book</t>
  </si>
  <si>
    <t>Add:</t>
  </si>
  <si>
    <t>Outstanding Cheques</t>
  </si>
  <si>
    <t>S.No.</t>
  </si>
  <si>
    <t>Payee</t>
  </si>
  <si>
    <t>Cheque No:</t>
  </si>
  <si>
    <t xml:space="preserve">Date </t>
  </si>
  <si>
    <t>Vr.no</t>
  </si>
  <si>
    <t>Bank Charges</t>
  </si>
  <si>
    <t>Deposit in transit</t>
  </si>
  <si>
    <t>Fund Accountability Statement</t>
  </si>
  <si>
    <t>pau</t>
  </si>
  <si>
    <t xml:space="preserve"> Amount (Rs.) </t>
  </si>
  <si>
    <t xml:space="preserve">Opening Fund Balance </t>
  </si>
  <si>
    <t>Bank</t>
  </si>
  <si>
    <t>Receivables</t>
  </si>
  <si>
    <t>Sub-total</t>
  </si>
  <si>
    <t>1st installment received</t>
  </si>
  <si>
    <t>2nd installment received</t>
  </si>
  <si>
    <t>3rd installment received</t>
  </si>
  <si>
    <t>4th installment received</t>
  </si>
  <si>
    <t>Interest from Bank</t>
  </si>
  <si>
    <t>Other income</t>
  </si>
  <si>
    <t>C.</t>
  </si>
  <si>
    <t>Total Available Fund (A+B)</t>
  </si>
  <si>
    <t>D.</t>
  </si>
  <si>
    <t>Expenditure</t>
  </si>
  <si>
    <t>E.</t>
  </si>
  <si>
    <t>Closing Fund Balance (C-D)</t>
  </si>
  <si>
    <t>F.</t>
  </si>
  <si>
    <t>Closing Fund Balance Represented by:</t>
  </si>
  <si>
    <t>Net Fund Balance</t>
  </si>
  <si>
    <t xml:space="preserve">  </t>
  </si>
  <si>
    <t>Advance Sheet</t>
  </si>
  <si>
    <t>Total Expenses</t>
  </si>
  <si>
    <t>Payable Sheet</t>
  </si>
  <si>
    <t>Receviable Sheet</t>
  </si>
  <si>
    <t>Trail Balance</t>
  </si>
  <si>
    <t>Bank Reconciliation Statement</t>
  </si>
  <si>
    <t>Account No:</t>
  </si>
  <si>
    <t>Unit</t>
  </si>
  <si>
    <t>Qty</t>
  </si>
  <si>
    <t>Unit Cost</t>
  </si>
  <si>
    <t>Days/Month</t>
  </si>
  <si>
    <t>Times/Event</t>
  </si>
  <si>
    <t>Total Amount in NPR</t>
  </si>
  <si>
    <t>Total Amount in USD</t>
  </si>
  <si>
    <t xml:space="preserve">Program Cost </t>
  </si>
  <si>
    <t>Grand Total</t>
  </si>
  <si>
    <t>HR/Admin</t>
  </si>
  <si>
    <t>April Expenses</t>
  </si>
  <si>
    <t>May Expenses</t>
  </si>
  <si>
    <t>July Expenses</t>
  </si>
  <si>
    <t>Oct Expenses</t>
  </si>
  <si>
    <t>Nov Expenses</t>
  </si>
  <si>
    <t>Dec Expenses</t>
  </si>
  <si>
    <t>Jan Expenses</t>
  </si>
  <si>
    <t>Feb Expenses</t>
  </si>
  <si>
    <t>March Expenses</t>
  </si>
  <si>
    <t>Remarks for fund request and Variance</t>
  </si>
  <si>
    <t>Expenses of April</t>
  </si>
  <si>
    <t>Janata Bank</t>
  </si>
  <si>
    <t>1</t>
  </si>
  <si>
    <t xml:space="preserve">Expenses of May </t>
  </si>
  <si>
    <t>Name: Amrit Kumar Lamichhane</t>
  </si>
  <si>
    <t>Designation: Admin and Finance Officer</t>
  </si>
  <si>
    <t>Name: Tilottam Paudel</t>
  </si>
  <si>
    <t>Designation:  President</t>
  </si>
  <si>
    <t>2</t>
  </si>
  <si>
    <t>11</t>
  </si>
  <si>
    <t>June Expenses</t>
  </si>
  <si>
    <t>Expenses of June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</si>
  <si>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</si>
  <si>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</si>
  <si>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</si>
  <si>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</si>
  <si>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</si>
  <si>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</si>
  <si>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</si>
  <si>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</si>
  <si>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</si>
  <si>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</si>
  <si>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</si>
  <si>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</si>
  <si>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</si>
  <si>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Expenses of July</t>
  </si>
  <si>
    <t>17</t>
  </si>
  <si>
    <t>18</t>
  </si>
  <si>
    <t>Expenses of August</t>
  </si>
  <si>
    <t>Expenses of Sept</t>
  </si>
  <si>
    <t>Sept Expenses</t>
  </si>
  <si>
    <t>Other Fund</t>
  </si>
  <si>
    <t>Expenses of Oct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</si>
  <si>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</si>
  <si>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Construction </t>
  </si>
  <si>
    <t xml:space="preserve">Monitoring/Evaluation/Reporting </t>
  </si>
  <si>
    <t xml:space="preserve">Awareness Campaing on School Safety and Child Friendly Local Governance to Community and School </t>
  </si>
  <si>
    <t xml:space="preserve">SWC Monitoring </t>
  </si>
  <si>
    <t xml:space="preserve">Inaguration and handover Ceremony </t>
  </si>
  <si>
    <t xml:space="preserve">Coordinator </t>
  </si>
  <si>
    <t>Admin/Finance Assistant</t>
  </si>
  <si>
    <t xml:space="preserve">Social Mobilizer </t>
  </si>
  <si>
    <t xml:space="preserve">Office Rent/Utilities/Equipment/Stationary/Maintenance/Preparation meetings/Refreshment   </t>
  </si>
  <si>
    <t>Aug Expenses</t>
  </si>
  <si>
    <t>Jagriti Child and Youth Concern Nepal (KANALLAN)</t>
  </si>
  <si>
    <t>Expenses of Feb</t>
  </si>
  <si>
    <t>Expenses of March</t>
  </si>
  <si>
    <t xml:space="preserve"> Inaguration and handover Ceremony </t>
  </si>
  <si>
    <t>037002046864205</t>
  </si>
  <si>
    <t>Sabita Pangani</t>
  </si>
  <si>
    <t>Balance as per bank statement as on 31 mar  2019</t>
  </si>
  <si>
    <t>Receviable From JCYCN</t>
  </si>
  <si>
    <t>Vehicle Hire Tax Payable</t>
  </si>
  <si>
    <t>SST Payable</t>
  </si>
  <si>
    <t>Refreshment A/C</t>
  </si>
  <si>
    <t>Tilottam Paudel</t>
  </si>
  <si>
    <t>Jagriti Child and Youth Concern Nepal Fund</t>
  </si>
  <si>
    <t>Rental tax Paid</t>
  </si>
  <si>
    <t>SSt Paid</t>
  </si>
  <si>
    <t>Deepak Sharma</t>
  </si>
  <si>
    <t>Particular</t>
  </si>
  <si>
    <t>Tilottam Poudel</t>
  </si>
  <si>
    <t>Deepak P Bashyal</t>
  </si>
  <si>
    <t>Purpose</t>
  </si>
  <si>
    <t>Less March  Advance Salary</t>
  </si>
  <si>
    <t>Salary Advance as per JCYCN Policy</t>
  </si>
  <si>
    <t>Advance for Monitoring and Awerness Program</t>
  </si>
  <si>
    <t>Gorakh kalika Sec School</t>
  </si>
  <si>
    <t>Construction expenses booked on payable</t>
  </si>
  <si>
    <t xml:space="preserve"> Vehicle Hiring Tax payable </t>
  </si>
  <si>
    <t xml:space="preserve"> First Installment advance settled of Construction  </t>
  </si>
  <si>
    <t xml:space="preserve"> Vehicle Hiring Tax paid </t>
  </si>
  <si>
    <t xml:space="preserve"> Salary tax paid </t>
  </si>
  <si>
    <t xml:space="preserve">Monitoring Travel expenses receivable from Jagriti Child and youth Concern Nepal </t>
  </si>
  <si>
    <t>Electrification</t>
  </si>
  <si>
    <t>User commity management Cost @2 %</t>
  </si>
  <si>
    <t>Contingency Charge @3 %</t>
  </si>
  <si>
    <t>Soil test</t>
  </si>
  <si>
    <t>E/W in Excavation</t>
  </si>
  <si>
    <t>Stone Soling with Sand</t>
  </si>
  <si>
    <t>S/M Work in 1:6 c/s mortar</t>
  </si>
  <si>
    <t>PCC (1:3:6)</t>
  </si>
  <si>
    <t>R.C.C Work in 1:1.5:3</t>
  </si>
  <si>
    <t>Reinforcement for RCC Works (as per Bar Schedule)</t>
  </si>
  <si>
    <t>B/W Works in 1:6 C/S Mortar</t>
  </si>
  <si>
    <t>FormWork</t>
  </si>
  <si>
    <t>Supply, making &amp; fixing of Door &amp; window using Ms Angle, plates &amp; other accessories with painting</t>
  </si>
  <si>
    <t>12.5 mm Thick Plaster in 1:4 C/S Mortar</t>
  </si>
  <si>
    <t>Earth Filling</t>
  </si>
  <si>
    <t>20 mm Thick Plaster in 1:4 C/S Mortar</t>
  </si>
  <si>
    <t>Punning</t>
  </si>
  <si>
    <t>Two Coat Snowcem Painting Works</t>
  </si>
  <si>
    <t>SAl Wood for Parlin &amp; Rafter</t>
  </si>
  <si>
    <t>CGI Roofing By 26 Gauge Colour Sheet</t>
  </si>
  <si>
    <t>Reporting Month: March 2019</t>
  </si>
  <si>
    <t>Implementing Partner: Jagriti Child and Youth Concern Nepal</t>
  </si>
  <si>
    <t>Support: KANALLAN</t>
  </si>
  <si>
    <t xml:space="preserve"> Project Name: School Building Construction</t>
  </si>
  <si>
    <t>Advance Adjustment(Monitoring and Awerness Program)</t>
  </si>
  <si>
    <t>Expenses of Jan 19</t>
  </si>
  <si>
    <t>Expenses of Nov 18</t>
  </si>
  <si>
    <t>Expenses of Dec 18</t>
  </si>
  <si>
    <t>Project Period: Nov 2018-Oct 2019</t>
  </si>
  <si>
    <t xml:space="preserve"> March Salary SST Payable </t>
  </si>
  <si>
    <t>1.10</t>
  </si>
  <si>
    <t>1.20</t>
  </si>
  <si>
    <t>Kathmandu, Nepal</t>
  </si>
  <si>
    <t xml:space="preserve">CONTROL LEDGER (CASH &amp; BANK) SHEET </t>
  </si>
  <si>
    <t>VR#</t>
  </si>
  <si>
    <t xml:space="preserve">Receivable </t>
  </si>
  <si>
    <t>Payable</t>
  </si>
  <si>
    <t>Fund</t>
  </si>
  <si>
    <t>Cheque No.</t>
  </si>
  <si>
    <t>Amount NPR</t>
  </si>
  <si>
    <t>Total Expenses this month</t>
  </si>
  <si>
    <t xml:space="preserve">Total </t>
  </si>
  <si>
    <t>Jagriti Child and Youth Concern</t>
  </si>
  <si>
    <t xml:space="preserve">Expenses </t>
  </si>
  <si>
    <t>Construction Total Cost</t>
  </si>
  <si>
    <t>Janta Bank</t>
  </si>
  <si>
    <t>Awareness Campaing</t>
  </si>
  <si>
    <t>Monitoring &amp; Evaluation</t>
  </si>
  <si>
    <t>SWC Monitoring</t>
  </si>
  <si>
    <t>Inaguration &amp; Handover</t>
  </si>
  <si>
    <t>Human Resource</t>
  </si>
  <si>
    <t>Coordinator</t>
  </si>
  <si>
    <t>AFO</t>
  </si>
  <si>
    <t>Social Mobilzier</t>
  </si>
  <si>
    <t>Rent/Utility</t>
  </si>
  <si>
    <t>Code Construction</t>
  </si>
  <si>
    <t>Bank Charge A/C</t>
  </si>
  <si>
    <t>Fund received A/C</t>
  </si>
  <si>
    <t>Shraddha Verma A/C</t>
  </si>
  <si>
    <t>Travel A/C</t>
  </si>
  <si>
    <t>Shree Gorakhikalika A/C</t>
  </si>
  <si>
    <t>Jagriti Child and Youth Concern Nepal</t>
  </si>
  <si>
    <t>Nov-Dec Salary A/C</t>
  </si>
  <si>
    <t>8244442,43,44</t>
  </si>
  <si>
    <t>Tax paid A/C</t>
  </si>
  <si>
    <t>Jan Salary A/C</t>
  </si>
  <si>
    <t>8244448,49,50</t>
  </si>
  <si>
    <t>Office Rent A/C</t>
  </si>
  <si>
    <t>Banner Exp A/C</t>
  </si>
  <si>
    <t>DSA A/C</t>
  </si>
  <si>
    <t>8244454,55</t>
  </si>
  <si>
    <t>Tilottam Paudel A/C</t>
  </si>
  <si>
    <t>Feb Salary A/C</t>
  </si>
  <si>
    <t>8244457,58,59</t>
  </si>
  <si>
    <t>User commity management Cost</t>
  </si>
  <si>
    <t>Contingency Charge</t>
  </si>
  <si>
    <t>Deepak Prasad Bashyal</t>
  </si>
  <si>
    <t>Mar Salary A/C</t>
  </si>
  <si>
    <t>7491144,45</t>
  </si>
  <si>
    <t>DSA &amp; Refreshment A/C</t>
  </si>
  <si>
    <t>Total Expenses upto March  2019</t>
  </si>
  <si>
    <t>Date: 26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</si>
</sst>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m\o\n\th\ d\,\ yyyy"/>
    <numFmt numFmtId="166" formatCode="_-* #,##0.00\ [$€-1]_-;\-* #,##0.00\ [$€-1]_-;_-* &quot;-&quot;??\ [$€-1]_-"/>
    <numFmt numFmtId="167" formatCode="#.00"/>
    <numFmt numFmtId="168" formatCode="#."/>
    <numFmt numFmtId="169" formatCode="[$-409]d\-mmm\-yy;@"/>
    <numFmt numFmtId="170" formatCode="_ * #,##0.00_ ;_ * \-#,##0.00_ ;_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18" applyNumberFormat="0" applyAlignment="0" applyProtection="0"/>
    <xf numFmtId="0" fontId="8" fillId="24" borderId="19" applyNumberFormat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0">
      <protection locked="0"/>
    </xf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7" fontId="11" fillId="0" borderId="0">
      <protection locked="0"/>
    </xf>
    <xf numFmtId="0" fontId="13" fillId="7" borderId="0" applyNumberFormat="0" applyBorder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168" fontId="17" fillId="0" borderId="0">
      <protection locked="0"/>
    </xf>
    <xf numFmtId="168" fontId="17" fillId="0" borderId="0">
      <protection locked="0"/>
    </xf>
    <xf numFmtId="0" fontId="18" fillId="10" borderId="18" applyNumberFormat="0" applyAlignment="0" applyProtection="0"/>
    <xf numFmtId="0" fontId="19" fillId="0" borderId="23" applyNumberFormat="0" applyFill="0" applyAlignment="0" applyProtection="0"/>
    <xf numFmtId="0" fontId="20" fillId="25" borderId="0" applyNumberFormat="0" applyBorder="0" applyAlignment="0" applyProtection="0"/>
    <xf numFmtId="0" fontId="2" fillId="0" borderId="0"/>
    <xf numFmtId="0" fontId="3" fillId="0" borderId="0"/>
    <xf numFmtId="0" fontId="10" fillId="0" borderId="0"/>
    <xf numFmtId="0" fontId="1" fillId="0" borderId="0"/>
    <xf numFmtId="0" fontId="2" fillId="26" borderId="24" applyNumberFormat="0" applyFont="0" applyAlignment="0" applyProtection="0"/>
    <xf numFmtId="0" fontId="21" fillId="23" borderId="25" applyNumberFormat="0" applyAlignment="0" applyProtection="0"/>
    <xf numFmtId="9" fontId="10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457">
    <xf numFmtId="0" fontId="0" fillId="0" borderId="0" xfId="0"/>
    <xf numFmtId="0" fontId="2" fillId="0" borderId="0" xfId="52" applyAlignment="1">
      <alignment vertical="top"/>
    </xf>
    <xf numFmtId="0" fontId="28" fillId="0" borderId="36" xfId="52" applyFont="1" applyBorder="1" applyAlignment="1">
      <alignment horizontal="center" vertical="top"/>
    </xf>
    <xf numFmtId="43" fontId="2" fillId="0" borderId="0" xfId="52" applyNumberFormat="1" applyAlignment="1">
      <alignment vertical="top"/>
    </xf>
    <xf numFmtId="0" fontId="29" fillId="0" borderId="36" xfId="52" applyFont="1" applyBorder="1" applyAlignment="1">
      <alignment horizontal="left" vertical="top"/>
    </xf>
    <xf numFmtId="0" fontId="28" fillId="0" borderId="36" xfId="52" applyFont="1" applyBorder="1" applyAlignment="1">
      <alignment horizontal="left" vertical="top"/>
    </xf>
    <xf numFmtId="43" fontId="29" fillId="0" borderId="36" xfId="35" applyFont="1" applyBorder="1" applyAlignment="1">
      <alignment horizontal="right" vertical="top"/>
    </xf>
    <xf numFmtId="0" fontId="30" fillId="0" borderId="0" xfId="52" applyFont="1" applyAlignment="1">
      <alignment vertical="top"/>
    </xf>
    <xf numFmtId="43" fontId="28" fillId="0" borderId="36" xfId="52" applyNumberFormat="1" applyFont="1" applyBorder="1" applyAlignment="1">
      <alignment horizontal="right" vertical="top"/>
    </xf>
    <xf numFmtId="43" fontId="28" fillId="0" borderId="36" xfId="52" applyNumberFormat="1" applyFont="1" applyBorder="1" applyAlignment="1">
      <alignment horizontal="left" vertical="top"/>
    </xf>
    <xf numFmtId="0" fontId="2" fillId="0" borderId="0" xfId="52" applyAlignment="1">
      <alignment horizontal="right" vertical="top"/>
    </xf>
    <xf numFmtId="43" fontId="31" fillId="4" borderId="0" xfId="52" applyNumberFormat="1" applyFont="1" applyFill="1" applyAlignment="1">
      <alignment vertical="top"/>
    </xf>
    <xf numFmtId="43" fontId="28" fillId="0" borderId="17" xfId="35" applyFont="1" applyBorder="1" applyAlignment="1">
      <alignment horizontal="right" vertical="top"/>
    </xf>
    <xf numFmtId="43" fontId="29" fillId="0" borderId="2" xfId="35" applyFont="1" applyBorder="1" applyAlignment="1">
      <alignment horizontal="right" vertical="top"/>
    </xf>
    <xf numFmtId="0" fontId="28" fillId="0" borderId="30" xfId="52" applyFont="1" applyBorder="1" applyAlignment="1">
      <alignment horizontal="left" vertical="top"/>
    </xf>
    <xf numFmtId="0" fontId="29" fillId="0" borderId="2" xfId="52" applyFont="1" applyBorder="1" applyAlignment="1">
      <alignment horizontal="left" vertical="top"/>
    </xf>
    <xf numFmtId="0" fontId="27" fillId="0" borderId="0" xfId="52" applyFont="1" applyAlignment="1">
      <alignment vertical="top"/>
    </xf>
    <xf numFmtId="0" fontId="32" fillId="0" borderId="0" xfId="64" applyFont="1" applyFill="1"/>
    <xf numFmtId="0" fontId="35" fillId="0" borderId="0" xfId="64" applyFont="1" applyFill="1"/>
    <xf numFmtId="0" fontId="35" fillId="0" borderId="0" xfId="64" applyFont="1" applyFill="1" applyAlignment="1">
      <alignment horizontal="left"/>
    </xf>
    <xf numFmtId="43" fontId="35" fillId="0" borderId="0" xfId="65" applyFont="1" applyFill="1" applyAlignment="1">
      <alignment horizontal="left"/>
    </xf>
    <xf numFmtId="0" fontId="33" fillId="0" borderId="0" xfId="52" applyFont="1"/>
    <xf numFmtId="0" fontId="37" fillId="0" borderId="36" xfId="52" applyFont="1" applyBorder="1" applyAlignment="1">
      <alignment horizontal="center"/>
    </xf>
    <xf numFmtId="43" fontId="38" fillId="0" borderId="36" xfId="4" applyFont="1" applyBorder="1" applyAlignment="1">
      <alignment horizontal="right"/>
    </xf>
    <xf numFmtId="0" fontId="33" fillId="0" borderId="1" xfId="52" applyFont="1" applyBorder="1" applyAlignment="1">
      <alignment horizontal="left"/>
    </xf>
    <xf numFmtId="43" fontId="33" fillId="0" borderId="11" xfId="4" applyFont="1" applyFill="1" applyBorder="1" applyAlignment="1">
      <alignment horizontal="right"/>
    </xf>
    <xf numFmtId="43" fontId="33" fillId="0" borderId="0" xfId="52" applyNumberFormat="1" applyFont="1"/>
    <xf numFmtId="0" fontId="33" fillId="0" borderId="32" xfId="52" applyFont="1" applyBorder="1" applyAlignment="1">
      <alignment horizontal="left"/>
    </xf>
    <xf numFmtId="0" fontId="37" fillId="0" borderId="33" xfId="52" applyFont="1" applyBorder="1" applyAlignment="1">
      <alignment horizontal="center"/>
    </xf>
    <xf numFmtId="0" fontId="37" fillId="0" borderId="35" xfId="52" applyFont="1" applyBorder="1" applyAlignment="1">
      <alignment horizontal="center"/>
    </xf>
    <xf numFmtId="43" fontId="34" fillId="0" borderId="0" xfId="4" applyFont="1" applyAlignment="1">
      <alignment horizontal="right"/>
    </xf>
    <xf numFmtId="43" fontId="37" fillId="0" borderId="9" xfId="4" applyFont="1" applyFill="1" applyBorder="1" applyAlignment="1">
      <alignment horizontal="center"/>
    </xf>
    <xf numFmtId="43" fontId="37" fillId="0" borderId="36" xfId="4" applyFont="1" applyBorder="1" applyAlignment="1">
      <alignment horizontal="center"/>
    </xf>
    <xf numFmtId="43" fontId="38" fillId="0" borderId="36" xfId="4" applyFont="1" applyBorder="1" applyAlignment="1">
      <alignment horizontal="center"/>
    </xf>
    <xf numFmtId="43" fontId="37" fillId="0" borderId="9" xfId="4" applyFont="1" applyBorder="1" applyAlignment="1">
      <alignment horizontal="center"/>
    </xf>
    <xf numFmtId="0" fontId="33" fillId="0" borderId="0" xfId="52" applyFont="1" applyAlignment="1">
      <alignment horizontal="left"/>
    </xf>
    <xf numFmtId="43" fontId="34" fillId="0" borderId="0" xfId="4" applyFont="1"/>
    <xf numFmtId="0" fontId="39" fillId="0" borderId="36" xfId="0" applyFont="1" applyBorder="1" applyAlignment="1">
      <alignment wrapText="1"/>
    </xf>
    <xf numFmtId="43" fontId="34" fillId="0" borderId="0" xfId="35" applyFont="1" applyFill="1" applyAlignment="1">
      <alignment vertical="center"/>
    </xf>
    <xf numFmtId="0" fontId="33" fillId="0" borderId="0" xfId="52" applyFont="1" applyFill="1" applyAlignment="1">
      <alignment vertical="center"/>
    </xf>
    <xf numFmtId="164" fontId="37" fillId="0" borderId="0" xfId="35" applyNumberFormat="1" applyFont="1" applyFill="1" applyBorder="1" applyAlignment="1">
      <alignment horizontal="left" vertical="center"/>
    </xf>
    <xf numFmtId="0" fontId="37" fillId="0" borderId="0" xfId="52" applyFont="1" applyFill="1" applyBorder="1" applyAlignment="1">
      <alignment horizontal="left" vertical="center"/>
    </xf>
    <xf numFmtId="0" fontId="37" fillId="0" borderId="0" xfId="52" applyFont="1" applyFill="1" applyBorder="1" applyAlignment="1">
      <alignment vertical="center"/>
    </xf>
    <xf numFmtId="43" fontId="34" fillId="0" borderId="0" xfId="35" applyFont="1" applyFill="1" applyBorder="1" applyAlignment="1">
      <alignment horizontal="center" vertical="center"/>
    </xf>
    <xf numFmtId="43" fontId="34" fillId="0" borderId="38" xfId="35" applyFont="1" applyFill="1" applyBorder="1" applyAlignment="1">
      <alignment vertical="center"/>
    </xf>
    <xf numFmtId="43" fontId="37" fillId="0" borderId="0" xfId="35" applyFont="1" applyFill="1" applyAlignment="1">
      <alignment horizontal="center" vertical="center" wrapText="1"/>
    </xf>
    <xf numFmtId="0" fontId="37" fillId="0" borderId="0" xfId="52" applyFont="1" applyFill="1" applyAlignment="1">
      <alignment horizontal="center" vertical="center" wrapText="1"/>
    </xf>
    <xf numFmtId="43" fontId="33" fillId="0" borderId="0" xfId="35" applyFont="1" applyFill="1" applyAlignment="1">
      <alignment vertical="center"/>
    </xf>
    <xf numFmtId="43" fontId="33" fillId="0" borderId="0" xfId="52" applyNumberFormat="1" applyFont="1" applyFill="1" applyAlignment="1">
      <alignment vertical="center"/>
    </xf>
    <xf numFmtId="43" fontId="33" fillId="0" borderId="38" xfId="35" applyFont="1" applyFill="1" applyBorder="1" applyAlignment="1">
      <alignment vertical="center"/>
    </xf>
    <xf numFmtId="0" fontId="33" fillId="0" borderId="32" xfId="52" applyFont="1" applyFill="1" applyBorder="1" applyAlignment="1">
      <alignment horizontal="center" vertical="center"/>
    </xf>
    <xf numFmtId="14" fontId="33" fillId="0" borderId="2" xfId="52" applyNumberFormat="1" applyFont="1" applyFill="1" applyBorder="1" applyAlignment="1">
      <alignment horizontal="center" vertical="center"/>
    </xf>
    <xf numFmtId="14" fontId="33" fillId="0" borderId="2" xfId="52" applyNumberFormat="1" applyFont="1" applyFill="1" applyBorder="1" applyAlignment="1">
      <alignment horizontal="left" vertical="center"/>
    </xf>
    <xf numFmtId="0" fontId="33" fillId="0" borderId="2" xfId="52" applyFont="1" applyFill="1" applyBorder="1" applyAlignment="1">
      <alignment horizontal="center" vertical="center"/>
    </xf>
    <xf numFmtId="43" fontId="33" fillId="0" borderId="3" xfId="35" applyFont="1" applyFill="1" applyBorder="1" applyAlignment="1">
      <alignment horizontal="center" vertical="center"/>
    </xf>
    <xf numFmtId="43" fontId="33" fillId="0" borderId="13" xfId="35" applyFont="1" applyFill="1" applyBorder="1" applyAlignment="1">
      <alignment horizontal="center" vertical="center"/>
    </xf>
    <xf numFmtId="43" fontId="33" fillId="0" borderId="0" xfId="35" applyFont="1" applyFill="1" applyAlignment="1">
      <alignment horizontal="center" vertical="center"/>
    </xf>
    <xf numFmtId="0" fontId="33" fillId="0" borderId="0" xfId="52" applyFont="1" applyFill="1" applyAlignment="1">
      <alignment horizontal="center" vertical="center"/>
    </xf>
    <xf numFmtId="14" fontId="33" fillId="0" borderId="2" xfId="52" quotePrefix="1" applyNumberFormat="1" applyFont="1" applyFill="1" applyBorder="1" applyAlignment="1">
      <alignment horizontal="center" vertical="center"/>
    </xf>
    <xf numFmtId="16" fontId="33" fillId="0" borderId="2" xfId="52" applyNumberFormat="1" applyFont="1" applyFill="1" applyBorder="1" applyAlignment="1">
      <alignment horizontal="center" vertical="center"/>
    </xf>
    <xf numFmtId="0" fontId="33" fillId="0" borderId="2" xfId="52" applyFont="1" applyFill="1" applyBorder="1" applyAlignment="1">
      <alignment vertical="center"/>
    </xf>
    <xf numFmtId="43" fontId="33" fillId="0" borderId="2" xfId="35" applyFont="1" applyFill="1" applyBorder="1" applyAlignment="1">
      <alignment vertical="center"/>
    </xf>
    <xf numFmtId="43" fontId="33" fillId="0" borderId="13" xfId="35" applyFont="1" applyFill="1" applyBorder="1" applyAlignment="1">
      <alignment vertical="center"/>
    </xf>
    <xf numFmtId="43" fontId="33" fillId="0" borderId="3" xfId="35" applyFont="1" applyFill="1" applyBorder="1" applyAlignment="1">
      <alignment vertical="center"/>
    </xf>
    <xf numFmtId="0" fontId="37" fillId="0" borderId="32" xfId="52" applyFont="1" applyFill="1" applyBorder="1" applyAlignment="1">
      <alignment horizontal="center" vertical="center"/>
    </xf>
    <xf numFmtId="0" fontId="37" fillId="0" borderId="2" xfId="52" applyFont="1" applyFill="1" applyBorder="1" applyAlignment="1">
      <alignment horizontal="center" vertical="center"/>
    </xf>
    <xf numFmtId="43" fontId="34" fillId="0" borderId="3" xfId="35" applyFont="1" applyFill="1" applyBorder="1" applyAlignment="1">
      <alignment vertical="center"/>
    </xf>
    <xf numFmtId="43" fontId="34" fillId="0" borderId="13" xfId="35" applyFont="1" applyFill="1" applyBorder="1" applyAlignment="1">
      <alignment vertical="center"/>
    </xf>
    <xf numFmtId="0" fontId="37" fillId="0" borderId="31" xfId="52" applyFont="1" applyFill="1" applyBorder="1" applyAlignment="1">
      <alignment horizontal="center" vertical="center"/>
    </xf>
    <xf numFmtId="0" fontId="37" fillId="0" borderId="6" xfId="52" applyFont="1" applyFill="1" applyBorder="1" applyAlignment="1">
      <alignment horizontal="center" vertical="center"/>
    </xf>
    <xf numFmtId="0" fontId="33" fillId="0" borderId="6" xfId="52" applyFont="1" applyFill="1" applyBorder="1" applyAlignment="1">
      <alignment horizontal="left" vertical="center"/>
    </xf>
    <xf numFmtId="16" fontId="33" fillId="0" borderId="6" xfId="52" applyNumberFormat="1" applyFont="1" applyFill="1" applyBorder="1" applyAlignment="1">
      <alignment horizontal="center" vertical="center"/>
    </xf>
    <xf numFmtId="0" fontId="33" fillId="0" borderId="6" xfId="52" applyFont="1" applyFill="1" applyBorder="1" applyAlignment="1">
      <alignment vertical="center"/>
    </xf>
    <xf numFmtId="43" fontId="34" fillId="0" borderId="7" xfId="35" applyFont="1" applyFill="1" applyBorder="1" applyAlignment="1">
      <alignment vertical="center"/>
    </xf>
    <xf numFmtId="0" fontId="37" fillId="0" borderId="39" xfId="52" applyFont="1" applyFill="1" applyBorder="1" applyAlignment="1">
      <alignment horizontal="center" vertical="center"/>
    </xf>
    <xf numFmtId="0" fontId="37" fillId="0" borderId="40" xfId="52" applyFont="1" applyFill="1" applyBorder="1" applyAlignment="1">
      <alignment horizontal="center" vertical="center"/>
    </xf>
    <xf numFmtId="0" fontId="33" fillId="0" borderId="40" xfId="52" applyFont="1" applyFill="1" applyBorder="1" applyAlignment="1">
      <alignment horizontal="left" vertical="center"/>
    </xf>
    <xf numFmtId="164" fontId="37" fillId="0" borderId="40" xfId="35" applyNumberFormat="1" applyFont="1" applyFill="1" applyBorder="1" applyAlignment="1">
      <alignment horizontal="center" vertical="center"/>
    </xf>
    <xf numFmtId="16" fontId="33" fillId="0" borderId="40" xfId="52" applyNumberFormat="1" applyFont="1" applyFill="1" applyBorder="1" applyAlignment="1">
      <alignment horizontal="center" vertical="center"/>
    </xf>
    <xf numFmtId="0" fontId="33" fillId="0" borderId="40" xfId="52" applyFont="1" applyFill="1" applyBorder="1" applyAlignment="1">
      <alignment vertical="center"/>
    </xf>
    <xf numFmtId="43" fontId="34" fillId="0" borderId="42" xfId="35" applyFont="1" applyFill="1" applyBorder="1" applyAlignment="1">
      <alignment vertical="center"/>
    </xf>
    <xf numFmtId="0" fontId="37" fillId="0" borderId="39" xfId="52" applyFont="1" applyFill="1" applyBorder="1" applyAlignment="1">
      <alignment horizontal="right" vertical="center"/>
    </xf>
    <xf numFmtId="43" fontId="37" fillId="0" borderId="41" xfId="35" applyFont="1" applyFill="1" applyBorder="1" applyAlignment="1">
      <alignment vertical="center"/>
    </xf>
    <xf numFmtId="0" fontId="37" fillId="0" borderId="44" xfId="52" applyFont="1" applyFill="1" applyBorder="1" applyAlignment="1">
      <alignment horizontal="right" vertical="center"/>
    </xf>
    <xf numFmtId="0" fontId="37" fillId="0" borderId="1" xfId="52" applyFont="1" applyFill="1" applyBorder="1" applyAlignment="1">
      <alignment vertical="center"/>
    </xf>
    <xf numFmtId="0" fontId="37" fillId="0" borderId="1" xfId="52" applyFont="1" applyFill="1" applyBorder="1" applyAlignment="1">
      <alignment horizontal="left" vertical="center"/>
    </xf>
    <xf numFmtId="164" fontId="37" fillId="0" borderId="1" xfId="35" applyNumberFormat="1" applyFont="1" applyFill="1" applyBorder="1" applyAlignment="1">
      <alignment horizontal="right" vertical="center"/>
    </xf>
    <xf numFmtId="0" fontId="37" fillId="0" borderId="1" xfId="52" applyFont="1" applyFill="1" applyBorder="1" applyAlignment="1">
      <alignment horizontal="right" vertical="center"/>
    </xf>
    <xf numFmtId="43" fontId="34" fillId="0" borderId="8" xfId="35" applyFont="1" applyFill="1" applyBorder="1" applyAlignment="1">
      <alignment horizontal="center" vertical="center"/>
    </xf>
    <xf numFmtId="0" fontId="37" fillId="0" borderId="32" xfId="52" applyFont="1" applyFill="1" applyBorder="1" applyAlignment="1">
      <alignment horizontal="right" vertical="center"/>
    </xf>
    <xf numFmtId="0" fontId="37" fillId="0" borderId="2" xfId="52" applyFont="1" applyFill="1" applyBorder="1" applyAlignment="1">
      <alignment vertical="center"/>
    </xf>
    <xf numFmtId="164" fontId="37" fillId="0" borderId="2" xfId="35" applyNumberFormat="1" applyFont="1" applyFill="1" applyBorder="1" applyAlignment="1">
      <alignment horizontal="right" vertical="center"/>
    </xf>
    <xf numFmtId="0" fontId="37" fillId="0" borderId="2" xfId="52" applyFont="1" applyFill="1" applyBorder="1" applyAlignment="1">
      <alignment horizontal="right" vertical="center"/>
    </xf>
    <xf numFmtId="43" fontId="34" fillId="0" borderId="3" xfId="35" applyFont="1" applyFill="1" applyBorder="1" applyAlignment="1">
      <alignment horizontal="center" vertical="center"/>
    </xf>
    <xf numFmtId="43" fontId="37" fillId="0" borderId="13" xfId="35" applyFont="1" applyFill="1" applyBorder="1" applyAlignment="1">
      <alignment horizontal="center" vertical="center"/>
    </xf>
    <xf numFmtId="43" fontId="37" fillId="0" borderId="0" xfId="35" applyFont="1" applyFill="1" applyAlignment="1">
      <alignment vertical="center"/>
    </xf>
    <xf numFmtId="0" fontId="37" fillId="0" borderId="0" xfId="52" applyFont="1" applyFill="1" applyAlignment="1">
      <alignment vertical="center"/>
    </xf>
    <xf numFmtId="0" fontId="33" fillId="0" borderId="2" xfId="52" applyFont="1" applyFill="1" applyBorder="1" applyAlignment="1">
      <alignment horizontal="right" vertical="center"/>
    </xf>
    <xf numFmtId="164" fontId="34" fillId="0" borderId="2" xfId="35" applyNumberFormat="1" applyFont="1" applyFill="1" applyBorder="1" applyAlignment="1">
      <alignment horizontal="center" vertical="center"/>
    </xf>
    <xf numFmtId="43" fontId="37" fillId="0" borderId="13" xfId="35" applyFont="1" applyFill="1" applyBorder="1" applyAlignment="1">
      <alignment vertical="center"/>
    </xf>
    <xf numFmtId="14" fontId="37" fillId="0" borderId="39" xfId="52" applyNumberFormat="1" applyFont="1" applyFill="1" applyBorder="1" applyAlignment="1">
      <alignment horizontal="center" vertical="center"/>
    </xf>
    <xf numFmtId="14" fontId="37" fillId="0" borderId="40" xfId="52" applyNumberFormat="1" applyFont="1" applyFill="1" applyBorder="1" applyAlignment="1">
      <alignment horizontal="center" vertical="center"/>
    </xf>
    <xf numFmtId="43" fontId="37" fillId="0" borderId="42" xfId="35" applyFont="1" applyFill="1" applyBorder="1" applyAlignment="1">
      <alignment horizontal="center" vertical="center"/>
    </xf>
    <xf numFmtId="0" fontId="33" fillId="0" borderId="37" xfId="52" applyFont="1" applyFill="1" applyBorder="1" applyAlignment="1">
      <alignment horizontal="center" vertical="center"/>
    </xf>
    <xf numFmtId="0" fontId="33" fillId="0" borderId="0" xfId="52" applyFont="1" applyFill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/>
    </xf>
    <xf numFmtId="164" fontId="34" fillId="0" borderId="0" xfId="35" applyNumberFormat="1" applyFont="1" applyFill="1" applyBorder="1" applyAlignment="1">
      <alignment horizontal="center" vertical="center"/>
    </xf>
    <xf numFmtId="0" fontId="33" fillId="0" borderId="0" xfId="52" applyFont="1" applyFill="1" applyBorder="1" applyAlignment="1">
      <alignment vertical="center"/>
    </xf>
    <xf numFmtId="0" fontId="33" fillId="0" borderId="0" xfId="52" applyFont="1" applyFill="1" applyBorder="1"/>
    <xf numFmtId="0" fontId="33" fillId="0" borderId="0" xfId="52" applyFont="1" applyFill="1" applyBorder="1" applyAlignment="1">
      <alignment horizontal="left"/>
    </xf>
    <xf numFmtId="164" fontId="37" fillId="0" borderId="0" xfId="35" applyNumberFormat="1" applyFont="1" applyFill="1" applyBorder="1"/>
    <xf numFmtId="43" fontId="37" fillId="0" borderId="0" xfId="35" applyFont="1" applyFill="1" applyBorder="1"/>
    <xf numFmtId="0" fontId="33" fillId="0" borderId="38" xfId="52" applyFont="1" applyFill="1" applyBorder="1"/>
    <xf numFmtId="164" fontId="33" fillId="0" borderId="0" xfId="35" applyNumberFormat="1" applyFont="1" applyFill="1" applyBorder="1"/>
    <xf numFmtId="43" fontId="33" fillId="0" borderId="0" xfId="35" applyFont="1" applyFill="1" applyBorder="1"/>
    <xf numFmtId="0" fontId="33" fillId="0" borderId="0" xfId="52" applyFont="1" applyFill="1" applyAlignment="1">
      <alignment horizontal="left"/>
    </xf>
    <xf numFmtId="0" fontId="33" fillId="0" borderId="29" xfId="52" applyFont="1" applyFill="1" applyBorder="1"/>
    <xf numFmtId="164" fontId="33" fillId="0" borderId="29" xfId="35" applyNumberFormat="1" applyFont="1" applyFill="1" applyBorder="1"/>
    <xf numFmtId="0" fontId="33" fillId="0" borderId="0" xfId="52" applyFont="1" applyFill="1"/>
    <xf numFmtId="0" fontId="37" fillId="0" borderId="0" xfId="52" applyFont="1" applyFill="1" applyAlignment="1">
      <alignment horizontal="left" vertical="center"/>
    </xf>
    <xf numFmtId="164" fontId="37" fillId="0" borderId="0" xfId="35" applyNumberFormat="1" applyFont="1" applyFill="1" applyAlignment="1">
      <alignment vertical="center"/>
    </xf>
    <xf numFmtId="43" fontId="37" fillId="0" borderId="0" xfId="52" applyNumberFormat="1" applyFont="1" applyFill="1" applyAlignment="1">
      <alignment vertical="center"/>
    </xf>
    <xf numFmtId="164" fontId="37" fillId="0" borderId="0" xfId="35" applyNumberFormat="1" applyFont="1" applyFill="1" applyAlignment="1">
      <alignment horizontal="left" vertical="center"/>
    </xf>
    <xf numFmtId="43" fontId="37" fillId="0" borderId="0" xfId="35" applyFont="1" applyFill="1" applyAlignment="1">
      <alignment horizontal="left" vertical="center"/>
    </xf>
    <xf numFmtId="0" fontId="33" fillId="0" borderId="0" xfId="52" applyFont="1" applyFill="1" applyAlignment="1">
      <alignment horizontal="left" vertical="center"/>
    </xf>
    <xf numFmtId="164" fontId="34" fillId="0" borderId="0" xfId="35" applyNumberFormat="1" applyFont="1" applyFill="1" applyAlignment="1">
      <alignment horizontal="center" vertical="center"/>
    </xf>
    <xf numFmtId="43" fontId="34" fillId="0" borderId="0" xfId="35" applyFont="1" applyFill="1" applyAlignment="1">
      <alignment horizontal="center" vertical="center"/>
    </xf>
    <xf numFmtId="43" fontId="33" fillId="0" borderId="0" xfId="35" applyFont="1" applyFill="1" applyAlignment="1">
      <alignment horizontal="right" vertical="center"/>
    </xf>
    <xf numFmtId="0" fontId="28" fillId="0" borderId="0" xfId="52" applyFont="1" applyFill="1" applyAlignment="1">
      <alignment horizontal="center" vertical="center"/>
    </xf>
    <xf numFmtId="43" fontId="28" fillId="0" borderId="0" xfId="35" applyFont="1" applyFill="1" applyAlignment="1">
      <alignment horizontal="center" vertical="center"/>
    </xf>
    <xf numFmtId="0" fontId="37" fillId="0" borderId="0" xfId="52" applyFont="1" applyFill="1" applyAlignment="1">
      <alignment horizontal="center" vertical="center"/>
    </xf>
    <xf numFmtId="43" fontId="37" fillId="0" borderId="0" xfId="35" applyFont="1" applyFill="1" applyAlignment="1">
      <alignment horizontal="center" vertical="center"/>
    </xf>
    <xf numFmtId="0" fontId="36" fillId="0" borderId="0" xfId="52" applyFont="1" applyFill="1" applyBorder="1" applyAlignment="1">
      <alignment horizontal="center"/>
    </xf>
    <xf numFmtId="43" fontId="36" fillId="0" borderId="0" xfId="35" applyFont="1" applyFill="1" applyBorder="1" applyAlignment="1">
      <alignment horizontal="center"/>
    </xf>
    <xf numFmtId="0" fontId="33" fillId="0" borderId="36" xfId="52" applyFont="1" applyFill="1" applyBorder="1" applyAlignment="1">
      <alignment vertical="center"/>
    </xf>
    <xf numFmtId="0" fontId="37" fillId="0" borderId="28" xfId="52" applyFont="1" applyFill="1" applyBorder="1" applyAlignment="1">
      <alignment horizontal="center" vertical="center"/>
    </xf>
    <xf numFmtId="43" fontId="37" fillId="0" borderId="9" xfId="35" applyFont="1" applyFill="1" applyBorder="1" applyAlignment="1">
      <alignment horizontal="center" vertical="center"/>
    </xf>
    <xf numFmtId="43" fontId="37" fillId="0" borderId="0" xfId="35" applyFont="1" applyFill="1" applyBorder="1" applyAlignment="1">
      <alignment horizontal="center" vertical="center"/>
    </xf>
    <xf numFmtId="0" fontId="37" fillId="0" borderId="9" xfId="52" applyFont="1" applyFill="1" applyBorder="1"/>
    <xf numFmtId="0" fontId="37" fillId="0" borderId="27" xfId="52" applyFont="1" applyFill="1" applyBorder="1" applyAlignment="1"/>
    <xf numFmtId="0" fontId="37" fillId="0" borderId="28" xfId="52" applyFont="1" applyFill="1" applyBorder="1" applyAlignment="1"/>
    <xf numFmtId="43" fontId="33" fillId="0" borderId="9" xfId="35" applyFont="1" applyFill="1" applyBorder="1"/>
    <xf numFmtId="0" fontId="33" fillId="0" borderId="12" xfId="52" applyFont="1" applyFill="1" applyBorder="1"/>
    <xf numFmtId="43" fontId="33" fillId="0" borderId="12" xfId="35" applyFont="1" applyFill="1" applyBorder="1"/>
    <xf numFmtId="43" fontId="33" fillId="0" borderId="17" xfId="35" applyFont="1" applyFill="1" applyBorder="1"/>
    <xf numFmtId="0" fontId="37" fillId="0" borderId="0" xfId="52" applyFont="1" applyFill="1"/>
    <xf numFmtId="43" fontId="40" fillId="0" borderId="0" xfId="35" applyFont="1" applyFill="1" applyAlignment="1">
      <alignment vertical="center"/>
    </xf>
    <xf numFmtId="0" fontId="37" fillId="0" borderId="12" xfId="52" applyFont="1" applyFill="1" applyBorder="1"/>
    <xf numFmtId="0" fontId="37" fillId="0" borderId="0" xfId="52" applyFont="1" applyFill="1" applyAlignment="1">
      <alignment horizontal="left"/>
    </xf>
    <xf numFmtId="43" fontId="34" fillId="0" borderId="0" xfId="35" applyFont="1" applyFill="1" applyAlignment="1">
      <alignment horizontal="right" vertical="center"/>
    </xf>
    <xf numFmtId="0" fontId="37" fillId="0" borderId="36" xfId="52" applyFont="1" applyFill="1" applyBorder="1"/>
    <xf numFmtId="0" fontId="37" fillId="0" borderId="34" xfId="52" applyFont="1" applyFill="1" applyBorder="1"/>
    <xf numFmtId="43" fontId="37" fillId="0" borderId="36" xfId="35" applyFont="1" applyFill="1" applyBorder="1"/>
    <xf numFmtId="0" fontId="40" fillId="0" borderId="0" xfId="52" applyFont="1" applyFill="1" applyAlignment="1">
      <alignment vertical="center"/>
    </xf>
    <xf numFmtId="43" fontId="33" fillId="0" borderId="0" xfId="52" applyNumberFormat="1" applyFont="1" applyFill="1" applyAlignment="1">
      <alignment horizontal="center" vertical="center"/>
    </xf>
    <xf numFmtId="0" fontId="33" fillId="0" borderId="36" xfId="52" applyFont="1" applyFill="1" applyBorder="1"/>
    <xf numFmtId="43" fontId="37" fillId="0" borderId="9" xfId="35" applyFont="1" applyFill="1" applyBorder="1"/>
    <xf numFmtId="43" fontId="40" fillId="0" borderId="0" xfId="35" applyFont="1" applyFill="1" applyBorder="1"/>
    <xf numFmtId="43" fontId="37" fillId="0" borderId="12" xfId="35" applyFont="1" applyFill="1" applyBorder="1"/>
    <xf numFmtId="0" fontId="33" fillId="0" borderId="0" xfId="52" applyFont="1" applyFill="1" applyBorder="1" applyAlignment="1"/>
    <xf numFmtId="43" fontId="37" fillId="0" borderId="30" xfId="35" applyFont="1" applyFill="1" applyBorder="1"/>
    <xf numFmtId="43" fontId="41" fillId="0" borderId="0" xfId="35" applyFont="1" applyFill="1" applyAlignment="1">
      <alignment vertical="center"/>
    </xf>
    <xf numFmtId="43" fontId="37" fillId="0" borderId="0" xfId="52" applyNumberFormat="1" applyFont="1" applyFill="1"/>
    <xf numFmtId="43" fontId="37" fillId="0" borderId="0" xfId="35" applyFont="1" applyFill="1"/>
    <xf numFmtId="43" fontId="34" fillId="0" borderId="0" xfId="35" applyFont="1" applyFill="1"/>
    <xf numFmtId="43" fontId="33" fillId="0" borderId="0" xfId="35" applyFont="1" applyFill="1"/>
    <xf numFmtId="43" fontId="33" fillId="0" borderId="0" xfId="35" applyFont="1" applyFill="1" applyAlignment="1">
      <alignment horizontal="left"/>
    </xf>
    <xf numFmtId="43" fontId="33" fillId="0" borderId="0" xfId="52" applyNumberFormat="1" applyFont="1" applyFill="1" applyAlignment="1">
      <alignment horizontal="left"/>
    </xf>
    <xf numFmtId="43" fontId="34" fillId="0" borderId="0" xfId="35" applyNumberFormat="1" applyFont="1" applyFill="1"/>
    <xf numFmtId="43" fontId="40" fillId="0" borderId="0" xfId="35" applyFont="1" applyFill="1"/>
    <xf numFmtId="0" fontId="37" fillId="0" borderId="0" xfId="52" applyFont="1" applyFill="1" applyAlignment="1"/>
    <xf numFmtId="43" fontId="37" fillId="0" borderId="0" xfId="52" applyNumberFormat="1" applyFont="1" applyFill="1" applyAlignment="1"/>
    <xf numFmtId="0" fontId="41" fillId="0" borderId="0" xfId="52" applyFont="1" applyFill="1" applyAlignment="1">
      <alignment vertical="center"/>
    </xf>
    <xf numFmtId="43" fontId="35" fillId="0" borderId="0" xfId="65" applyFont="1" applyFill="1" applyAlignment="1"/>
    <xf numFmtId="0" fontId="2" fillId="0" borderId="0" xfId="52" applyBorder="1" applyAlignment="1">
      <alignment vertical="top"/>
    </xf>
    <xf numFmtId="43" fontId="34" fillId="0" borderId="0" xfId="35" applyFont="1" applyFill="1" applyBorder="1" applyAlignment="1">
      <alignment vertical="center"/>
    </xf>
    <xf numFmtId="0" fontId="33" fillId="0" borderId="44" xfId="52" applyFont="1" applyFill="1" applyBorder="1" applyAlignment="1">
      <alignment horizontal="center" vertical="center"/>
    </xf>
    <xf numFmtId="14" fontId="33" fillId="0" borderId="1" xfId="52" applyNumberFormat="1" applyFont="1" applyFill="1" applyBorder="1" applyAlignment="1">
      <alignment horizontal="center" vertical="center"/>
    </xf>
    <xf numFmtId="14" fontId="33" fillId="0" borderId="1" xfId="52" applyNumberFormat="1" applyFont="1" applyFill="1" applyBorder="1" applyAlignment="1">
      <alignment horizontal="left" vertical="center"/>
    </xf>
    <xf numFmtId="164" fontId="33" fillId="0" borderId="1" xfId="35" applyNumberFormat="1" applyFont="1" applyFill="1" applyBorder="1" applyAlignment="1">
      <alignment horizontal="center" vertical="center"/>
    </xf>
    <xf numFmtId="0" fontId="33" fillId="0" borderId="1" xfId="52" applyFont="1" applyFill="1" applyBorder="1" applyAlignment="1">
      <alignment horizontal="center" vertical="center"/>
    </xf>
    <xf numFmtId="43" fontId="33" fillId="0" borderId="8" xfId="35" applyFont="1" applyFill="1" applyBorder="1" applyAlignment="1">
      <alignment horizontal="center" vertical="center"/>
    </xf>
    <xf numFmtId="0" fontId="37" fillId="0" borderId="33" xfId="52" applyFont="1" applyFill="1" applyBorder="1" applyAlignment="1">
      <alignment horizontal="center" vertical="center" wrapText="1"/>
    </xf>
    <xf numFmtId="43" fontId="37" fillId="0" borderId="35" xfId="35" applyFont="1" applyFill="1" applyBorder="1" applyAlignment="1">
      <alignment horizontal="center" vertical="center" wrapText="1"/>
    </xf>
    <xf numFmtId="14" fontId="33" fillId="0" borderId="44" xfId="52" applyNumberFormat="1" applyFont="1" applyFill="1" applyBorder="1" applyAlignment="1">
      <alignment horizontal="center" vertical="center"/>
    </xf>
    <xf numFmtId="43" fontId="33" fillId="0" borderId="0" xfId="35" applyFont="1" applyBorder="1" applyAlignment="1">
      <alignment horizontal="left"/>
    </xf>
    <xf numFmtId="0" fontId="33" fillId="0" borderId="38" xfId="52" applyFont="1" applyFill="1" applyBorder="1" applyAlignment="1">
      <alignment horizontal="left"/>
    </xf>
    <xf numFmtId="0" fontId="32" fillId="0" borderId="0" xfId="64" applyFont="1" applyFill="1" applyAlignment="1"/>
    <xf numFmtId="0" fontId="35" fillId="0" borderId="0" xfId="64" applyFont="1" applyFill="1" applyAlignment="1"/>
    <xf numFmtId="0" fontId="42" fillId="3" borderId="2" xfId="0" applyFont="1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29" fillId="0" borderId="1" xfId="52" applyFont="1" applyBorder="1" applyAlignment="1">
      <alignment horizontal="left" vertical="top"/>
    </xf>
    <xf numFmtId="43" fontId="29" fillId="0" borderId="1" xfId="35" applyFont="1" applyBorder="1" applyAlignment="1">
      <alignment horizontal="right" vertical="top"/>
    </xf>
    <xf numFmtId="0" fontId="29" fillId="0" borderId="11" xfId="52" applyFont="1" applyBorder="1" applyAlignment="1">
      <alignment horizontal="left" vertical="top"/>
    </xf>
    <xf numFmtId="0" fontId="29" fillId="0" borderId="15" xfId="52" applyFont="1" applyBorder="1" applyAlignment="1">
      <alignment horizontal="left" vertical="top"/>
    </xf>
    <xf numFmtId="0" fontId="28" fillId="3" borderId="37" xfId="0" applyFont="1" applyFill="1" applyBorder="1" applyAlignment="1" applyProtection="1">
      <alignment horizontal="left" vertical="center" wrapText="1"/>
    </xf>
    <xf numFmtId="14" fontId="33" fillId="0" borderId="2" xfId="52" applyNumberFormat="1" applyFont="1" applyFill="1" applyBorder="1" applyAlignment="1">
      <alignment horizontal="left" vertical="center" wrapText="1"/>
    </xf>
    <xf numFmtId="0" fontId="35" fillId="0" borderId="0" xfId="64" applyFont="1" applyFill="1" applyAlignment="1">
      <alignment horizontal="left"/>
    </xf>
    <xf numFmtId="43" fontId="35" fillId="0" borderId="17" xfId="1" applyNumberFormat="1" applyFont="1" applyFill="1" applyBorder="1"/>
    <xf numFmtId="1" fontId="33" fillId="0" borderId="2" xfId="1" applyNumberFormat="1" applyFont="1" applyFill="1" applyBorder="1" applyAlignment="1">
      <alignment horizontal="center" vertical="center"/>
    </xf>
    <xf numFmtId="1" fontId="37" fillId="0" borderId="2" xfId="1" applyNumberFormat="1" applyFont="1" applyFill="1" applyBorder="1" applyAlignment="1">
      <alignment horizontal="center" vertical="center"/>
    </xf>
    <xf numFmtId="1" fontId="37" fillId="0" borderId="6" xfId="1" applyNumberFormat="1" applyFont="1" applyFill="1" applyBorder="1" applyAlignment="1">
      <alignment horizontal="center" vertical="center"/>
    </xf>
    <xf numFmtId="15" fontId="33" fillId="0" borderId="2" xfId="52" applyNumberFormat="1" applyFont="1" applyFill="1" applyBorder="1" applyAlignment="1">
      <alignment horizontal="right" vertical="center"/>
    </xf>
    <xf numFmtId="0" fontId="32" fillId="0" borderId="28" xfId="64" applyFont="1" applyFill="1" applyBorder="1" applyAlignment="1"/>
    <xf numFmtId="0" fontId="35" fillId="0" borderId="0" xfId="64" applyFont="1" applyFill="1" applyAlignment="1">
      <alignment horizontal="left"/>
    </xf>
    <xf numFmtId="0" fontId="33" fillId="0" borderId="9" xfId="52" applyFont="1" applyBorder="1" applyAlignment="1">
      <alignment horizontal="center"/>
    </xf>
    <xf numFmtId="0" fontId="33" fillId="0" borderId="12" xfId="52" applyFont="1" applyBorder="1" applyAlignment="1">
      <alignment horizontal="center"/>
    </xf>
    <xf numFmtId="15" fontId="33" fillId="0" borderId="2" xfId="52" applyNumberFormat="1" applyFont="1" applyFill="1" applyBorder="1" applyAlignment="1">
      <alignment horizontal="center" vertical="center"/>
    </xf>
    <xf numFmtId="0" fontId="33" fillId="0" borderId="12" xfId="52" applyFont="1" applyBorder="1" applyAlignment="1">
      <alignment horizontal="center" wrapText="1"/>
    </xf>
    <xf numFmtId="15" fontId="33" fillId="0" borderId="12" xfId="52" applyNumberFormat="1" applyFont="1" applyBorder="1" applyAlignment="1">
      <alignment horizontal="center"/>
    </xf>
    <xf numFmtId="0" fontId="33" fillId="0" borderId="37" xfId="52" applyFont="1" applyBorder="1"/>
    <xf numFmtId="0" fontId="33" fillId="0" borderId="4" xfId="52" applyFont="1" applyBorder="1" applyAlignment="1">
      <alignment horizontal="left"/>
    </xf>
    <xf numFmtId="0" fontId="33" fillId="0" borderId="4" xfId="52" applyFont="1" applyFill="1" applyBorder="1" applyAlignment="1">
      <alignment horizontal="left"/>
    </xf>
    <xf numFmtId="0" fontId="33" fillId="0" borderId="50" xfId="52" applyFont="1" applyFill="1" applyBorder="1" applyAlignment="1">
      <alignment horizontal="left"/>
    </xf>
    <xf numFmtId="0" fontId="34" fillId="0" borderId="14" xfId="4" applyNumberFormat="1" applyFont="1" applyFill="1" applyBorder="1" applyAlignment="1">
      <alignment horizontal="center"/>
    </xf>
    <xf numFmtId="15" fontId="33" fillId="0" borderId="0" xfId="52" quotePrefix="1" applyNumberFormat="1" applyFont="1" applyBorder="1" applyAlignment="1">
      <alignment horizontal="center"/>
    </xf>
    <xf numFmtId="15" fontId="33" fillId="0" borderId="0" xfId="52" applyNumberFormat="1" applyFont="1" applyBorder="1" applyAlignment="1">
      <alignment horizontal="center"/>
    </xf>
    <xf numFmtId="0" fontId="33" fillId="0" borderId="0" xfId="52" applyFont="1" applyBorder="1"/>
    <xf numFmtId="15" fontId="33" fillId="0" borderId="14" xfId="52" quotePrefix="1" applyNumberFormat="1" applyFont="1" applyBorder="1" applyAlignment="1">
      <alignment horizontal="center"/>
    </xf>
    <xf numFmtId="15" fontId="33" fillId="0" borderId="14" xfId="52" applyNumberFormat="1" applyFont="1" applyBorder="1" applyAlignment="1">
      <alignment horizontal="center"/>
    </xf>
    <xf numFmtId="0" fontId="37" fillId="0" borderId="0" xfId="52" applyFont="1" applyFill="1"/>
    <xf numFmtId="0" fontId="33" fillId="0" borderId="2" xfId="52" applyFont="1" applyFill="1" applyBorder="1" applyAlignment="1">
      <alignment horizontal="left" vertical="center"/>
    </xf>
    <xf numFmtId="43" fontId="34" fillId="0" borderId="38" xfId="4" applyFont="1" applyBorder="1"/>
    <xf numFmtId="43" fontId="34" fillId="0" borderId="48" xfId="4" applyFont="1" applyBorder="1"/>
    <xf numFmtId="0" fontId="33" fillId="0" borderId="0" xfId="52" applyFont="1" applyBorder="1" applyAlignment="1">
      <alignment wrapText="1"/>
    </xf>
    <xf numFmtId="15" fontId="33" fillId="0" borderId="16" xfId="52" quotePrefix="1" applyNumberFormat="1" applyFont="1" applyBorder="1" applyAlignment="1">
      <alignment horizontal="center"/>
    </xf>
    <xf numFmtId="0" fontId="34" fillId="0" borderId="16" xfId="4" applyNumberFormat="1" applyFont="1" applyFill="1" applyBorder="1" applyAlignment="1">
      <alignment horizontal="center"/>
    </xf>
    <xf numFmtId="43" fontId="38" fillId="0" borderId="41" xfId="35" applyFont="1" applyFill="1" applyBorder="1" applyAlignment="1">
      <alignment vertical="center"/>
    </xf>
    <xf numFmtId="14" fontId="37" fillId="0" borderId="2" xfId="52" quotePrefix="1" applyNumberFormat="1" applyFont="1" applyFill="1" applyBorder="1" applyAlignment="1">
      <alignment horizontal="center" vertical="center"/>
    </xf>
    <xf numFmtId="14" fontId="37" fillId="0" borderId="2" xfId="52" applyNumberFormat="1" applyFont="1" applyFill="1" applyBorder="1" applyAlignment="1">
      <alignment horizontal="left" vertical="center"/>
    </xf>
    <xf numFmtId="14" fontId="37" fillId="0" borderId="32" xfId="52" applyNumberFormat="1" applyFont="1" applyFill="1" applyBorder="1" applyAlignment="1">
      <alignment horizontal="right" vertical="center"/>
    </xf>
    <xf numFmtId="1" fontId="33" fillId="0" borderId="2" xfId="35" applyNumberFormat="1" applyFont="1" applyFill="1" applyBorder="1" applyAlignment="1">
      <alignment horizontal="right" vertical="center"/>
    </xf>
    <xf numFmtId="0" fontId="33" fillId="0" borderId="1" xfId="52" applyFont="1" applyBorder="1" applyAlignment="1">
      <alignment horizontal="center"/>
    </xf>
    <xf numFmtId="0" fontId="33" fillId="0" borderId="0" xfId="52" applyFont="1" applyBorder="1" applyAlignment="1">
      <alignment horizontal="center"/>
    </xf>
    <xf numFmtId="0" fontId="33" fillId="0" borderId="52" xfId="52" quotePrefix="1" applyFont="1" applyBorder="1" applyAlignment="1">
      <alignment horizontal="center"/>
    </xf>
    <xf numFmtId="0" fontId="33" fillId="0" borderId="53" xfId="52" quotePrefix="1" applyFont="1" applyBorder="1" applyAlignment="1">
      <alignment horizontal="center"/>
    </xf>
    <xf numFmtId="15" fontId="33" fillId="0" borderId="9" xfId="52" applyNumberFormat="1" applyFont="1" applyBorder="1" applyAlignment="1">
      <alignment horizontal="center"/>
    </xf>
    <xf numFmtId="0" fontId="37" fillId="0" borderId="2" xfId="52" applyFont="1" applyFill="1" applyBorder="1" applyAlignment="1">
      <alignment horizontal="left" vertical="center"/>
    </xf>
    <xf numFmtId="0" fontId="33" fillId="0" borderId="0" xfId="52" applyFont="1" applyFill="1" applyBorder="1" applyAlignment="1">
      <alignment horizontal="left"/>
    </xf>
    <xf numFmtId="0" fontId="33" fillId="0" borderId="37" xfId="52" applyFont="1" applyFill="1" applyBorder="1"/>
    <xf numFmtId="0" fontId="37" fillId="0" borderId="37" xfId="52" applyFont="1" applyFill="1" applyBorder="1"/>
    <xf numFmtId="0" fontId="42" fillId="0" borderId="2" xfId="0" applyFont="1" applyBorder="1"/>
    <xf numFmtId="43" fontId="42" fillId="3" borderId="2" xfId="0" applyNumberFormat="1" applyFont="1" applyFill="1" applyBorder="1"/>
    <xf numFmtId="43" fontId="42" fillId="3" borderId="2" xfId="1" applyFont="1" applyFill="1" applyBorder="1"/>
    <xf numFmtId="0" fontId="0" fillId="3" borderId="0" xfId="0" applyFill="1"/>
    <xf numFmtId="0" fontId="33" fillId="0" borderId="0" xfId="52" applyFont="1" applyFill="1" applyAlignment="1">
      <alignment wrapText="1"/>
    </xf>
    <xf numFmtId="0" fontId="33" fillId="0" borderId="49" xfId="52" applyFont="1" applyFill="1" applyBorder="1"/>
    <xf numFmtId="15" fontId="33" fillId="0" borderId="29" xfId="52" applyNumberFormat="1" applyFont="1" applyFill="1" applyBorder="1" applyAlignment="1">
      <alignment horizontal="left"/>
    </xf>
    <xf numFmtId="15" fontId="33" fillId="0" borderId="29" xfId="52" applyNumberFormat="1" applyFont="1" applyFill="1" applyBorder="1" applyAlignment="1">
      <alignment wrapText="1"/>
    </xf>
    <xf numFmtId="0" fontId="33" fillId="0" borderId="30" xfId="52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5" fontId="33" fillId="0" borderId="12" xfId="52" applyNumberFormat="1" applyFont="1" applyBorder="1" applyAlignment="1">
      <alignment horizontal="center" wrapText="1"/>
    </xf>
    <xf numFmtId="169" fontId="33" fillId="0" borderId="2" xfId="52" applyNumberFormat="1" applyFont="1" applyFill="1" applyBorder="1" applyAlignment="1">
      <alignment horizontal="center" vertical="center"/>
    </xf>
    <xf numFmtId="43" fontId="1" fillId="3" borderId="2" xfId="1" applyFont="1" applyFill="1" applyBorder="1"/>
    <xf numFmtId="0" fontId="35" fillId="0" borderId="0" xfId="64" applyFont="1" applyFill="1" applyAlignment="1">
      <alignment horizontal="left"/>
    </xf>
    <xf numFmtId="0" fontId="32" fillId="0" borderId="0" xfId="64" applyFont="1" applyFill="1" applyAlignment="1">
      <alignment horizontal="left"/>
    </xf>
    <xf numFmtId="43" fontId="35" fillId="0" borderId="0" xfId="65" applyFont="1" applyFill="1" applyAlignment="1">
      <alignment horizontal="left"/>
    </xf>
    <xf numFmtId="0" fontId="37" fillId="0" borderId="34" xfId="52" applyFont="1" applyBorder="1" applyAlignment="1">
      <alignment horizontal="center"/>
    </xf>
    <xf numFmtId="0" fontId="37" fillId="0" borderId="33" xfId="52" applyFont="1" applyBorder="1" applyAlignment="1">
      <alignment horizontal="center"/>
    </xf>
    <xf numFmtId="0" fontId="33" fillId="0" borderId="8" xfId="52" applyFont="1" applyBorder="1" applyAlignment="1">
      <alignment horizontal="center"/>
    </xf>
    <xf numFmtId="0" fontId="33" fillId="0" borderId="1" xfId="52" applyFont="1" applyBorder="1" applyAlignment="1">
      <alignment horizontal="left" wrapText="1"/>
    </xf>
    <xf numFmtId="43" fontId="37" fillId="0" borderId="36" xfId="4" applyFont="1" applyFill="1" applyBorder="1" applyAlignment="1">
      <alignment horizontal="center"/>
    </xf>
    <xf numFmtId="0" fontId="33" fillId="0" borderId="54" xfId="52" quotePrefix="1" applyFont="1" applyBorder="1" applyAlignment="1">
      <alignment horizontal="center"/>
    </xf>
    <xf numFmtId="15" fontId="33" fillId="0" borderId="10" xfId="52" applyNumberFormat="1" applyFont="1" applyBorder="1" applyAlignment="1">
      <alignment horizontal="center"/>
    </xf>
    <xf numFmtId="0" fontId="34" fillId="0" borderId="10" xfId="4" applyNumberFormat="1" applyFont="1" applyFill="1" applyBorder="1" applyAlignment="1">
      <alignment horizontal="center"/>
    </xf>
    <xf numFmtId="43" fontId="38" fillId="0" borderId="35" xfId="4" applyFont="1" applyBorder="1" applyAlignment="1">
      <alignment horizontal="center"/>
    </xf>
    <xf numFmtId="0" fontId="37" fillId="0" borderId="48" xfId="52" applyFont="1" applyBorder="1" applyAlignment="1">
      <alignment horizontal="center"/>
    </xf>
    <xf numFmtId="43" fontId="33" fillId="0" borderId="4" xfId="4" applyFont="1" applyFill="1" applyBorder="1"/>
    <xf numFmtId="43" fontId="33" fillId="0" borderId="50" xfId="4" applyFont="1" applyFill="1" applyBorder="1"/>
    <xf numFmtId="0" fontId="44" fillId="0" borderId="51" xfId="0" applyFont="1" applyBorder="1"/>
    <xf numFmtId="0" fontId="44" fillId="0" borderId="14" xfId="0" applyFont="1" applyBorder="1"/>
    <xf numFmtId="43" fontId="33" fillId="0" borderId="10" xfId="4" applyFont="1" applyFill="1" applyBorder="1"/>
    <xf numFmtId="43" fontId="33" fillId="0" borderId="14" xfId="4" applyFont="1" applyFill="1" applyBorder="1"/>
    <xf numFmtId="43" fontId="33" fillId="0" borderId="16" xfId="4" applyFont="1" applyFill="1" applyBorder="1"/>
    <xf numFmtId="43" fontId="33" fillId="0" borderId="55" xfId="4" applyFont="1" applyFill="1" applyBorder="1"/>
    <xf numFmtId="43" fontId="34" fillId="0" borderId="48" xfId="4" applyFont="1" applyBorder="1" applyAlignment="1">
      <alignment wrapText="1"/>
    </xf>
    <xf numFmtId="0" fontId="43" fillId="0" borderId="0" xfId="0" applyFont="1" applyBorder="1" applyAlignment="1">
      <alignment horizontal="center"/>
    </xf>
    <xf numFmtId="0" fontId="35" fillId="0" borderId="0" xfId="64" applyFont="1" applyFill="1" applyAlignment="1">
      <alignment horizontal="left"/>
    </xf>
    <xf numFmtId="0" fontId="42" fillId="0" borderId="0" xfId="0" applyFont="1" applyBorder="1" applyAlignment="1">
      <alignment horizontal="left"/>
    </xf>
    <xf numFmtId="0" fontId="37" fillId="0" borderId="36" xfId="52" applyFont="1" applyBorder="1" applyAlignment="1">
      <alignment horizontal="center" vertical="top"/>
    </xf>
    <xf numFmtId="0" fontId="37" fillId="0" borderId="10" xfId="52" applyFont="1" applyBorder="1" applyAlignment="1">
      <alignment horizontal="left" vertical="top"/>
    </xf>
    <xf numFmtId="43" fontId="33" fillId="0" borderId="10" xfId="35" applyFont="1" applyBorder="1" applyAlignment="1">
      <alignment horizontal="right" vertical="top"/>
    </xf>
    <xf numFmtId="43" fontId="46" fillId="2" borderId="38" xfId="35" applyFont="1" applyFill="1" applyBorder="1"/>
    <xf numFmtId="0" fontId="33" fillId="0" borderId="14" xfId="52" quotePrefix="1" applyFont="1" applyBorder="1" applyAlignment="1">
      <alignment horizontal="left" vertical="top"/>
    </xf>
    <xf numFmtId="0" fontId="37" fillId="0" borderId="14" xfId="52" applyFont="1" applyBorder="1" applyAlignment="1">
      <alignment horizontal="left" vertical="top" wrapText="1"/>
    </xf>
    <xf numFmtId="0" fontId="37" fillId="0" borderId="14" xfId="52" applyFont="1" applyBorder="1" applyAlignment="1">
      <alignment horizontal="left" vertical="top"/>
    </xf>
    <xf numFmtId="43" fontId="33" fillId="0" borderId="14" xfId="35" applyFont="1" applyBorder="1" applyAlignment="1">
      <alignment horizontal="right" vertical="top"/>
    </xf>
    <xf numFmtId="43" fontId="37" fillId="0" borderId="14" xfId="35" applyFont="1" applyBorder="1" applyAlignment="1">
      <alignment horizontal="left" vertical="top"/>
    </xf>
    <xf numFmtId="43" fontId="37" fillId="0" borderId="14" xfId="35" applyFont="1" applyBorder="1" applyAlignment="1">
      <alignment horizontal="right" vertical="top"/>
    </xf>
    <xf numFmtId="0" fontId="33" fillId="0" borderId="36" xfId="52" applyFont="1" applyBorder="1" applyAlignment="1">
      <alignment horizontal="left" vertical="top"/>
    </xf>
    <xf numFmtId="0" fontId="37" fillId="0" borderId="36" xfId="52" applyFont="1" applyBorder="1" applyAlignment="1">
      <alignment horizontal="left" vertical="top" wrapText="1"/>
    </xf>
    <xf numFmtId="0" fontId="37" fillId="0" borderId="36" xfId="52" applyFont="1" applyBorder="1" applyAlignment="1">
      <alignment horizontal="left" vertical="top"/>
    </xf>
    <xf numFmtId="43" fontId="37" fillId="0" borderId="36" xfId="35" applyFont="1" applyBorder="1" applyAlignment="1">
      <alignment horizontal="right" vertical="top"/>
    </xf>
    <xf numFmtId="43" fontId="37" fillId="0" borderId="36" xfId="35" applyFont="1" applyBorder="1" applyAlignment="1">
      <alignment horizontal="left" vertical="top"/>
    </xf>
    <xf numFmtId="43" fontId="33" fillId="0" borderId="36" xfId="35" applyFont="1" applyBorder="1" applyAlignment="1">
      <alignment horizontal="right" vertical="top"/>
    </xf>
    <xf numFmtId="43" fontId="33" fillId="0" borderId="36" xfId="35" applyFont="1" applyBorder="1" applyAlignment="1">
      <alignment horizontal="left" vertical="top"/>
    </xf>
    <xf numFmtId="9" fontId="42" fillId="3" borderId="2" xfId="67" applyFont="1" applyFill="1" applyBorder="1"/>
    <xf numFmtId="0" fontId="42" fillId="4" borderId="1" xfId="0" applyFont="1" applyFill="1" applyBorder="1"/>
    <xf numFmtId="0" fontId="42" fillId="4" borderId="1" xfId="0" applyFont="1" applyFill="1" applyBorder="1" applyAlignment="1">
      <alignment wrapText="1"/>
    </xf>
    <xf numFmtId="0" fontId="0" fillId="4" borderId="1" xfId="0" applyFill="1" applyBorder="1"/>
    <xf numFmtId="43" fontId="42" fillId="4" borderId="1" xfId="0" applyNumberFormat="1" applyFont="1" applyFill="1" applyBorder="1"/>
    <xf numFmtId="0" fontId="42" fillId="0" borderId="40" xfId="0" applyFont="1" applyFill="1" applyBorder="1" applyAlignment="1">
      <alignment horizontal="center" wrapText="1"/>
    </xf>
    <xf numFmtId="0" fontId="42" fillId="0" borderId="41" xfId="0" applyFont="1" applyFill="1" applyBorder="1" applyAlignment="1">
      <alignment horizontal="center" wrapText="1"/>
    </xf>
    <xf numFmtId="0" fontId="45" fillId="27" borderId="2" xfId="0" applyFont="1" applyFill="1" applyBorder="1"/>
    <xf numFmtId="0" fontId="45" fillId="27" borderId="2" xfId="0" applyFont="1" applyFill="1" applyBorder="1" applyAlignment="1">
      <alignment wrapText="1"/>
    </xf>
    <xf numFmtId="43" fontId="45" fillId="27" borderId="2" xfId="0" applyNumberFormat="1" applyFont="1" applyFill="1" applyBorder="1"/>
    <xf numFmtId="9" fontId="45" fillId="27" borderId="2" xfId="67" applyFont="1" applyFill="1" applyBorder="1"/>
    <xf numFmtId="0" fontId="42" fillId="0" borderId="3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0" xfId="0" applyFont="1" applyBorder="1" applyAlignment="1">
      <alignment horizontal="center" wrapText="1"/>
    </xf>
    <xf numFmtId="0" fontId="42" fillId="0" borderId="40" xfId="0" applyFont="1" applyFill="1" applyBorder="1" applyAlignment="1">
      <alignment horizontal="center"/>
    </xf>
    <xf numFmtId="0" fontId="35" fillId="0" borderId="0" xfId="64" applyFont="1" applyFill="1" applyAlignment="1">
      <alignment horizontal="left"/>
    </xf>
    <xf numFmtId="43" fontId="0" fillId="3" borderId="0" xfId="0" applyNumberFormat="1" applyFill="1"/>
    <xf numFmtId="0" fontId="4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3" fillId="3" borderId="0" xfId="52" applyFont="1" applyFill="1"/>
    <xf numFmtId="0" fontId="37" fillId="3" borderId="61" xfId="52" applyFont="1" applyFill="1" applyBorder="1" applyAlignment="1">
      <alignment horizontal="center" wrapText="1"/>
    </xf>
    <xf numFmtId="0" fontId="37" fillId="3" borderId="60" xfId="52" applyFont="1" applyFill="1" applyBorder="1" applyAlignment="1">
      <alignment horizontal="center" wrapText="1"/>
    </xf>
    <xf numFmtId="15" fontId="33" fillId="3" borderId="1" xfId="52" applyNumberFormat="1" applyFont="1" applyFill="1" applyBorder="1" applyAlignment="1">
      <alignment horizontal="center" vertical="center"/>
    </xf>
    <xf numFmtId="0" fontId="33" fillId="3" borderId="1" xfId="52" applyFont="1" applyFill="1" applyBorder="1" applyAlignment="1">
      <alignment horizontal="left" vertical="center"/>
    </xf>
    <xf numFmtId="0" fontId="33" fillId="3" borderId="1" xfId="52" quotePrefix="1" applyFont="1" applyFill="1" applyBorder="1" applyAlignment="1">
      <alignment horizontal="center" vertical="center"/>
    </xf>
    <xf numFmtId="0" fontId="33" fillId="3" borderId="61" xfId="52" applyFont="1" applyFill="1" applyBorder="1" applyAlignment="1">
      <alignment horizontal="center"/>
    </xf>
    <xf numFmtId="2" fontId="33" fillId="3" borderId="61" xfId="52" applyNumberFormat="1" applyFont="1" applyFill="1" applyBorder="1" applyAlignment="1">
      <alignment horizontal="right"/>
    </xf>
    <xf numFmtId="2" fontId="33" fillId="3" borderId="61" xfId="35" applyNumberFormat="1" applyFont="1" applyFill="1" applyBorder="1" applyAlignment="1">
      <alignment horizontal="right"/>
    </xf>
    <xf numFmtId="2" fontId="33" fillId="3" borderId="1" xfId="52" applyNumberFormat="1" applyFont="1" applyFill="1" applyBorder="1" applyAlignment="1">
      <alignment horizontal="right" vertical="center"/>
    </xf>
    <xf numFmtId="2" fontId="33" fillId="3" borderId="61" xfId="52" applyNumberFormat="1" applyFont="1" applyFill="1" applyBorder="1" applyAlignment="1">
      <alignment horizontal="right" wrapText="1"/>
    </xf>
    <xf numFmtId="0" fontId="33" fillId="3" borderId="61" xfId="52" applyNumberFormat="1" applyFont="1" applyFill="1" applyBorder="1" applyAlignment="1">
      <alignment horizontal="left"/>
    </xf>
    <xf numFmtId="1" fontId="33" fillId="3" borderId="61" xfId="52" applyNumberFormat="1" applyFont="1" applyFill="1" applyBorder="1" applyAlignment="1">
      <alignment wrapText="1"/>
    </xf>
    <xf numFmtId="1" fontId="33" fillId="3" borderId="61" xfId="52" quotePrefix="1" applyNumberFormat="1" applyFont="1" applyFill="1" applyBorder="1" applyAlignment="1">
      <alignment horizontal="center"/>
    </xf>
    <xf numFmtId="1" fontId="33" fillId="3" borderId="61" xfId="52" applyNumberFormat="1" applyFont="1" applyFill="1" applyBorder="1" applyAlignment="1">
      <alignment horizontal="center"/>
    </xf>
    <xf numFmtId="1" fontId="33" fillId="3" borderId="61" xfId="52" applyNumberFormat="1" applyFont="1" applyFill="1" applyBorder="1" applyAlignment="1">
      <alignment horizontal="right"/>
    </xf>
    <xf numFmtId="0" fontId="33" fillId="3" borderId="61" xfId="52" applyFont="1" applyFill="1" applyBorder="1"/>
    <xf numFmtId="1" fontId="33" fillId="3" borderId="1" xfId="52" quotePrefix="1" applyNumberFormat="1" applyFont="1" applyFill="1" applyBorder="1" applyAlignment="1">
      <alignment horizontal="center"/>
    </xf>
    <xf numFmtId="1" fontId="33" fillId="3" borderId="61" xfId="35" applyNumberFormat="1" applyFont="1" applyFill="1" applyBorder="1" applyAlignment="1">
      <alignment horizontal="right"/>
    </xf>
    <xf numFmtId="15" fontId="33" fillId="3" borderId="61" xfId="52" quotePrefix="1" applyNumberFormat="1" applyFont="1" applyFill="1" applyBorder="1" applyAlignment="1">
      <alignment horizontal="left"/>
    </xf>
    <xf numFmtId="1" fontId="33" fillId="3" borderId="61" xfId="52" applyNumberFormat="1" applyFont="1" applyFill="1" applyBorder="1" applyAlignment="1">
      <alignment horizontal="center" wrapText="1"/>
    </xf>
    <xf numFmtId="164" fontId="33" fillId="3" borderId="61" xfId="35" applyNumberFormat="1" applyFont="1" applyFill="1" applyBorder="1" applyAlignment="1">
      <alignment horizontal="right"/>
    </xf>
    <xf numFmtId="1" fontId="33" fillId="3" borderId="61" xfId="52" applyNumberFormat="1" applyFont="1" applyFill="1" applyBorder="1"/>
    <xf numFmtId="0" fontId="33" fillId="3" borderId="61" xfId="52" applyNumberFormat="1" applyFont="1" applyFill="1" applyBorder="1" applyAlignment="1">
      <alignment horizontal="left" wrapText="1"/>
    </xf>
    <xf numFmtId="2" fontId="33" fillId="3" borderId="1" xfId="52" applyNumberFormat="1" applyFont="1" applyFill="1" applyBorder="1" applyAlignment="1">
      <alignment horizontal="right"/>
    </xf>
    <xf numFmtId="15" fontId="33" fillId="3" borderId="61" xfId="52" applyNumberFormat="1" applyFont="1" applyFill="1" applyBorder="1" applyAlignment="1">
      <alignment horizontal="left"/>
    </xf>
    <xf numFmtId="0" fontId="33" fillId="3" borderId="61" xfId="52" quotePrefix="1" applyNumberFormat="1" applyFont="1" applyFill="1" applyBorder="1" applyAlignment="1">
      <alignment horizontal="center"/>
    </xf>
    <xf numFmtId="43" fontId="33" fillId="3" borderId="61" xfId="52" applyNumberFormat="1" applyFont="1" applyFill="1" applyBorder="1" applyAlignment="1">
      <alignment horizontal="right"/>
    </xf>
    <xf numFmtId="43" fontId="33" fillId="3" borderId="61" xfId="35" applyNumberFormat="1" applyFont="1" applyFill="1" applyBorder="1" applyAlignment="1">
      <alignment horizontal="right"/>
    </xf>
    <xf numFmtId="43" fontId="37" fillId="3" borderId="61" xfId="35" applyNumberFormat="1" applyFont="1" applyFill="1" applyBorder="1" applyAlignment="1">
      <alignment horizontal="right"/>
    </xf>
    <xf numFmtId="15" fontId="37" fillId="3" borderId="61" xfId="52" applyNumberFormat="1" applyFont="1" applyFill="1" applyBorder="1" applyAlignment="1">
      <alignment horizontal="left"/>
    </xf>
    <xf numFmtId="0" fontId="37" fillId="3" borderId="61" xfId="52" applyNumberFormat="1" applyFont="1" applyFill="1" applyBorder="1" applyAlignment="1">
      <alignment horizontal="right"/>
    </xf>
    <xf numFmtId="0" fontId="37" fillId="3" borderId="61" xfId="52" applyNumberFormat="1" applyFont="1" applyFill="1" applyBorder="1" applyAlignment="1">
      <alignment horizontal="center"/>
    </xf>
    <xf numFmtId="164" fontId="37" fillId="3" borderId="61" xfId="35" applyNumberFormat="1" applyFont="1" applyFill="1" applyBorder="1"/>
    <xf numFmtId="0" fontId="33" fillId="3" borderId="0" xfId="52" applyFont="1" applyFill="1" applyAlignment="1">
      <alignment horizontal="left" vertical="center"/>
    </xf>
    <xf numFmtId="0" fontId="33" fillId="3" borderId="0" xfId="52" applyFont="1" applyFill="1" applyAlignment="1">
      <alignment vertical="center"/>
    </xf>
    <xf numFmtId="164" fontId="33" fillId="3" borderId="0" xfId="52" applyNumberFormat="1" applyFont="1" applyFill="1"/>
    <xf numFmtId="170" fontId="33" fillId="3" borderId="0" xfId="68" applyNumberFormat="1" applyFont="1" applyFill="1"/>
    <xf numFmtId="43" fontId="33" fillId="3" borderId="0" xfId="52" applyNumberFormat="1" applyFont="1" applyFill="1"/>
    <xf numFmtId="0" fontId="28" fillId="0" borderId="0" xfId="52" applyFont="1" applyFill="1" applyBorder="1"/>
    <xf numFmtId="0" fontId="29" fillId="3" borderId="0" xfId="52" applyFont="1" applyFill="1" applyAlignment="1">
      <alignment vertical="center"/>
    </xf>
    <xf numFmtId="0" fontId="29" fillId="3" borderId="0" xfId="52" applyFont="1" applyFill="1"/>
    <xf numFmtId="164" fontId="29" fillId="3" borderId="0" xfId="52" applyNumberFormat="1" applyFont="1" applyFill="1"/>
    <xf numFmtId="43" fontId="29" fillId="3" borderId="0" xfId="52" applyNumberFormat="1" applyFont="1" applyFill="1"/>
    <xf numFmtId="0" fontId="33" fillId="3" borderId="0" xfId="52" applyFont="1" applyFill="1" applyAlignment="1">
      <alignment horizontal="left"/>
    </xf>
    <xf numFmtId="15" fontId="33" fillId="3" borderId="62" xfId="52" quotePrefix="1" applyNumberFormat="1" applyFont="1" applyFill="1" applyBorder="1" applyAlignment="1">
      <alignment horizontal="left"/>
    </xf>
    <xf numFmtId="0" fontId="33" fillId="3" borderId="62" xfId="52" applyNumberFormat="1" applyFont="1" applyFill="1" applyBorder="1" applyAlignment="1">
      <alignment horizontal="left"/>
    </xf>
    <xf numFmtId="1" fontId="33" fillId="3" borderId="62" xfId="52" applyNumberFormat="1" applyFont="1" applyFill="1" applyBorder="1" applyAlignment="1">
      <alignment horizontal="center" wrapText="1"/>
    </xf>
    <xf numFmtId="2" fontId="33" fillId="3" borderId="62" xfId="52" applyNumberFormat="1" applyFont="1" applyFill="1" applyBorder="1" applyAlignment="1">
      <alignment horizontal="right"/>
    </xf>
    <xf numFmtId="2" fontId="33" fillId="3" borderId="62" xfId="35" applyNumberFormat="1" applyFont="1" applyFill="1" applyBorder="1" applyAlignment="1">
      <alignment horizontal="right"/>
    </xf>
    <xf numFmtId="0" fontId="33" fillId="3" borderId="62" xfId="52" applyNumberFormat="1" applyFont="1" applyFill="1" applyBorder="1" applyAlignment="1">
      <alignment horizontal="left" wrapText="1"/>
    </xf>
    <xf numFmtId="1" fontId="33" fillId="3" borderId="62" xfId="52" applyNumberFormat="1" applyFont="1" applyFill="1" applyBorder="1" applyAlignment="1">
      <alignment horizontal="center"/>
    </xf>
    <xf numFmtId="1" fontId="33" fillId="3" borderId="62" xfId="52" applyNumberFormat="1" applyFont="1" applyFill="1" applyBorder="1" applyAlignment="1">
      <alignment horizontal="right"/>
    </xf>
    <xf numFmtId="1" fontId="33" fillId="3" borderId="62" xfId="35" applyNumberFormat="1" applyFont="1" applyFill="1" applyBorder="1" applyAlignment="1">
      <alignment horizontal="right"/>
    </xf>
    <xf numFmtId="2" fontId="33" fillId="3" borderId="1" xfId="52" quotePrefix="1" applyNumberFormat="1" applyFont="1" applyFill="1" applyBorder="1" applyAlignment="1">
      <alignment horizontal="center" vertical="center"/>
    </xf>
    <xf numFmtId="2" fontId="37" fillId="3" borderId="61" xfId="35" applyNumberFormat="1" applyFont="1" applyFill="1" applyBorder="1" applyAlignment="1">
      <alignment horizontal="right"/>
    </xf>
    <xf numFmtId="9" fontId="45" fillId="27" borderId="2" xfId="0" applyNumberFormat="1" applyFont="1" applyFill="1" applyBorder="1"/>
    <xf numFmtId="9" fontId="42" fillId="4" borderId="1" xfId="0" applyNumberFormat="1" applyFont="1" applyFill="1" applyBorder="1"/>
    <xf numFmtId="0" fontId="37" fillId="3" borderId="0" xfId="52" applyFont="1" applyFill="1" applyAlignment="1">
      <alignment horizontal="center"/>
    </xf>
    <xf numFmtId="0" fontId="47" fillId="3" borderId="0" xfId="52" applyFont="1" applyFill="1" applyAlignment="1">
      <alignment horizontal="center"/>
    </xf>
    <xf numFmtId="0" fontId="37" fillId="3" borderId="56" xfId="52" applyFont="1" applyFill="1" applyBorder="1" applyAlignment="1">
      <alignment horizontal="left"/>
    </xf>
    <xf numFmtId="0" fontId="37" fillId="3" borderId="56" xfId="52" quotePrefix="1" applyFont="1" applyFill="1" applyBorder="1" applyAlignment="1">
      <alignment horizontal="left"/>
    </xf>
    <xf numFmtId="0" fontId="37" fillId="3" borderId="0" xfId="52" quotePrefix="1" applyFont="1" applyFill="1" applyBorder="1" applyAlignment="1">
      <alignment horizontal="left"/>
    </xf>
    <xf numFmtId="0" fontId="37" fillId="3" borderId="57" xfId="52" applyFont="1" applyFill="1" applyBorder="1" applyAlignment="1">
      <alignment horizontal="center" vertical="center"/>
    </xf>
    <xf numFmtId="0" fontId="37" fillId="3" borderId="6" xfId="52" applyFont="1" applyFill="1" applyBorder="1" applyAlignment="1">
      <alignment horizontal="center" vertical="center"/>
    </xf>
    <xf numFmtId="0" fontId="37" fillId="3" borderId="1" xfId="52" applyFont="1" applyFill="1" applyBorder="1" applyAlignment="1">
      <alignment horizontal="center" vertical="center"/>
    </xf>
    <xf numFmtId="0" fontId="37" fillId="3" borderId="57" xfId="52" applyFont="1" applyFill="1" applyBorder="1" applyAlignment="1">
      <alignment horizontal="center" vertical="center" wrapText="1"/>
    </xf>
    <xf numFmtId="0" fontId="37" fillId="3" borderId="6" xfId="52" applyFont="1" applyFill="1" applyBorder="1" applyAlignment="1">
      <alignment horizontal="center" vertical="center" wrapText="1"/>
    </xf>
    <xf numFmtId="0" fontId="37" fillId="3" borderId="1" xfId="52" applyFont="1" applyFill="1" applyBorder="1" applyAlignment="1">
      <alignment horizontal="center" vertical="center" wrapText="1"/>
    </xf>
    <xf numFmtId="0" fontId="37" fillId="3" borderId="58" xfId="52" applyFont="1" applyFill="1" applyBorder="1" applyAlignment="1">
      <alignment horizontal="center"/>
    </xf>
    <xf numFmtId="0" fontId="37" fillId="3" borderId="59" xfId="52" applyFont="1" applyFill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37" fillId="3" borderId="57" xfId="52" applyFont="1" applyFill="1" applyBorder="1" applyAlignment="1">
      <alignment horizontal="center" wrapText="1"/>
    </xf>
    <xf numFmtId="0" fontId="37" fillId="3" borderId="1" xfId="52" applyFont="1" applyFill="1" applyBorder="1" applyAlignment="1">
      <alignment horizontal="center" wrapText="1"/>
    </xf>
    <xf numFmtId="0" fontId="35" fillId="0" borderId="0" xfId="64" applyFont="1" applyFill="1" applyAlignment="1">
      <alignment horizontal="left"/>
    </xf>
    <xf numFmtId="0" fontId="37" fillId="3" borderId="60" xfId="52" applyFont="1" applyFill="1" applyBorder="1" applyAlignment="1">
      <alignment horizontal="center"/>
    </xf>
    <xf numFmtId="0" fontId="33" fillId="3" borderId="0" xfId="52" applyFont="1" applyFill="1" applyAlignment="1">
      <alignment horizontal="left"/>
    </xf>
    <xf numFmtId="0" fontId="42" fillId="0" borderId="61" xfId="0" applyFont="1" applyBorder="1" applyAlignment="1">
      <alignment horizontal="center"/>
    </xf>
    <xf numFmtId="0" fontId="42" fillId="0" borderId="57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5" fillId="0" borderId="0" xfId="0" applyFont="1" applyBorder="1" applyAlignment="1">
      <alignment horizontal="left"/>
    </xf>
    <xf numFmtId="0" fontId="32" fillId="0" borderId="0" xfId="64" applyFont="1" applyFill="1" applyAlignment="1">
      <alignment horizontal="left"/>
    </xf>
    <xf numFmtId="0" fontId="37" fillId="0" borderId="0" xfId="52" applyFont="1" applyAlignment="1">
      <alignment horizontal="center"/>
    </xf>
    <xf numFmtId="43" fontId="35" fillId="0" borderId="0" xfId="65" applyFont="1" applyFill="1" applyAlignment="1">
      <alignment horizontal="left"/>
    </xf>
    <xf numFmtId="0" fontId="37" fillId="0" borderId="29" xfId="52" applyFont="1" applyBorder="1" applyAlignment="1">
      <alignment horizontal="center"/>
    </xf>
    <xf numFmtId="0" fontId="37" fillId="0" borderId="49" xfId="52" applyFont="1" applyBorder="1" applyAlignment="1">
      <alignment horizontal="center"/>
    </xf>
    <xf numFmtId="0" fontId="37" fillId="0" borderId="37" xfId="52" applyFont="1" applyBorder="1" applyAlignment="1">
      <alignment horizontal="center"/>
    </xf>
    <xf numFmtId="0" fontId="37" fillId="0" borderId="0" xfId="52" applyFont="1" applyBorder="1" applyAlignment="1">
      <alignment horizontal="center"/>
    </xf>
    <xf numFmtId="0" fontId="37" fillId="0" borderId="38" xfId="52" applyFont="1" applyBorder="1" applyAlignment="1">
      <alignment horizontal="center"/>
    </xf>
    <xf numFmtId="0" fontId="37" fillId="0" borderId="33" xfId="52" applyFont="1" applyBorder="1" applyAlignment="1">
      <alignment horizontal="center"/>
    </xf>
    <xf numFmtId="0" fontId="37" fillId="0" borderId="34" xfId="52" applyFont="1" applyBorder="1" applyAlignment="1">
      <alignment horizontal="center"/>
    </xf>
    <xf numFmtId="0" fontId="37" fillId="0" borderId="35" xfId="52" applyFont="1" applyBorder="1" applyAlignment="1">
      <alignment horizontal="center"/>
    </xf>
    <xf numFmtId="0" fontId="35" fillId="0" borderId="0" xfId="64" applyFont="1" applyFill="1" applyAlignment="1">
      <alignment horizontal="center"/>
    </xf>
    <xf numFmtId="0" fontId="33" fillId="0" borderId="28" xfId="52" applyFont="1" applyBorder="1" applyAlignment="1">
      <alignment horizontal="center"/>
    </xf>
    <xf numFmtId="0" fontId="33" fillId="0" borderId="0" xfId="52" applyFont="1" applyBorder="1" applyAlignment="1">
      <alignment horizontal="center" wrapText="1"/>
    </xf>
    <xf numFmtId="0" fontId="33" fillId="0" borderId="0" xfId="52" applyFont="1" applyBorder="1" applyAlignment="1">
      <alignment horizontal="center"/>
    </xf>
    <xf numFmtId="0" fontId="37" fillId="0" borderId="0" xfId="52" applyFont="1" applyBorder="1" applyAlignment="1">
      <alignment horizontal="center" vertical="top"/>
    </xf>
    <xf numFmtId="0" fontId="37" fillId="0" borderId="0" xfId="52" applyFont="1" applyAlignment="1">
      <alignment horizontal="center" vertical="top"/>
    </xf>
    <xf numFmtId="0" fontId="28" fillId="0" borderId="33" xfId="52" applyFont="1" applyBorder="1" applyAlignment="1">
      <alignment horizontal="left" vertical="top" wrapText="1"/>
    </xf>
    <xf numFmtId="0" fontId="28" fillId="0" borderId="35" xfId="52" applyFont="1" applyBorder="1" applyAlignment="1">
      <alignment horizontal="left" vertical="top" wrapText="1"/>
    </xf>
    <xf numFmtId="0" fontId="37" fillId="0" borderId="0" xfId="52" applyFont="1" applyFill="1" applyBorder="1" applyAlignment="1">
      <alignment horizontal="center" vertical="center"/>
    </xf>
    <xf numFmtId="0" fontId="37" fillId="0" borderId="0" xfId="52" applyFont="1" applyFill="1" applyBorder="1" applyAlignment="1">
      <alignment horizontal="left" vertical="center"/>
    </xf>
    <xf numFmtId="0" fontId="37" fillId="0" borderId="45" xfId="52" applyFont="1" applyFill="1" applyBorder="1" applyAlignment="1">
      <alignment horizontal="left" vertical="center"/>
    </xf>
    <xf numFmtId="0" fontId="37" fillId="0" borderId="46" xfId="52" applyFont="1" applyFill="1" applyBorder="1" applyAlignment="1">
      <alignment horizontal="left" vertical="center"/>
    </xf>
    <xf numFmtId="0" fontId="37" fillId="0" borderId="47" xfId="52" applyFont="1" applyFill="1" applyBorder="1" applyAlignment="1">
      <alignment horizontal="left" vertical="center"/>
    </xf>
    <xf numFmtId="0" fontId="37" fillId="0" borderId="42" xfId="52" applyFont="1" applyFill="1" applyBorder="1" applyAlignment="1">
      <alignment horizontal="center" vertical="center" wrapText="1"/>
    </xf>
    <xf numFmtId="0" fontId="37" fillId="0" borderId="43" xfId="52" applyFont="1" applyFill="1" applyBorder="1" applyAlignment="1">
      <alignment horizontal="center" vertical="center" wrapText="1"/>
    </xf>
    <xf numFmtId="0" fontId="37" fillId="0" borderId="0" xfId="52" applyFont="1" applyFill="1" applyAlignment="1">
      <alignment vertical="center"/>
    </xf>
    <xf numFmtId="2" fontId="37" fillId="0" borderId="0" xfId="35" quotePrefix="1" applyNumberFormat="1" applyFont="1" applyFill="1" applyBorder="1" applyAlignment="1">
      <alignment horizontal="left" vertical="center"/>
    </xf>
    <xf numFmtId="2" fontId="37" fillId="0" borderId="0" xfId="35" applyNumberFormat="1" applyFont="1" applyFill="1" applyBorder="1" applyAlignment="1">
      <alignment horizontal="left" vertical="center"/>
    </xf>
    <xf numFmtId="0" fontId="37" fillId="0" borderId="39" xfId="52" applyFont="1" applyFill="1" applyBorder="1" applyAlignment="1">
      <alignment horizontal="center" vertical="center" wrapText="1"/>
    </xf>
    <xf numFmtId="0" fontId="37" fillId="0" borderId="40" xfId="52" applyFont="1" applyFill="1" applyBorder="1" applyAlignment="1">
      <alignment horizontal="center" vertical="center" wrapText="1"/>
    </xf>
    <xf numFmtId="0" fontId="37" fillId="0" borderId="41" xfId="52" applyFont="1" applyFill="1" applyBorder="1" applyAlignment="1">
      <alignment horizontal="center" vertical="center" wrapText="1"/>
    </xf>
    <xf numFmtId="0" fontId="37" fillId="0" borderId="42" xfId="52" applyFont="1" applyFill="1" applyBorder="1" applyAlignment="1">
      <alignment horizontal="left" vertical="center"/>
    </xf>
    <xf numFmtId="0" fontId="37" fillId="0" borderId="34" xfId="52" applyFont="1" applyFill="1" applyBorder="1" applyAlignment="1">
      <alignment horizontal="left" vertical="center"/>
    </xf>
    <xf numFmtId="0" fontId="37" fillId="0" borderId="3" xfId="52" applyFont="1" applyFill="1" applyBorder="1" applyAlignment="1">
      <alignment horizontal="left" vertical="center"/>
    </xf>
    <xf numFmtId="0" fontId="37" fillId="0" borderId="4" xfId="52" applyFont="1" applyFill="1" applyBorder="1" applyAlignment="1">
      <alignment horizontal="left" vertical="center"/>
    </xf>
    <xf numFmtId="0" fontId="37" fillId="0" borderId="2" xfId="52" applyFont="1" applyFill="1" applyBorder="1" applyAlignment="1">
      <alignment horizontal="left" vertical="center"/>
    </xf>
    <xf numFmtId="14" fontId="33" fillId="0" borderId="3" xfId="52" quotePrefix="1" applyNumberFormat="1" applyFont="1" applyFill="1" applyBorder="1" applyAlignment="1">
      <alignment horizontal="center" vertical="center"/>
    </xf>
    <xf numFmtId="14" fontId="33" fillId="0" borderId="4" xfId="52" quotePrefix="1" applyNumberFormat="1" applyFont="1" applyFill="1" applyBorder="1" applyAlignment="1">
      <alignment horizontal="center" vertical="center"/>
    </xf>
    <xf numFmtId="14" fontId="33" fillId="0" borderId="5" xfId="52" quotePrefix="1" applyNumberFormat="1" applyFont="1" applyFill="1" applyBorder="1" applyAlignment="1">
      <alignment horizontal="center" vertical="center"/>
    </xf>
    <xf numFmtId="0" fontId="37" fillId="0" borderId="0" xfId="52" applyFont="1" applyFill="1" applyAlignment="1">
      <alignment horizontal="center" vertical="center"/>
    </xf>
    <xf numFmtId="0" fontId="33" fillId="0" borderId="0" xfId="52" applyFont="1" applyFill="1" applyBorder="1" applyAlignment="1">
      <alignment horizontal="left"/>
    </xf>
    <xf numFmtId="0" fontId="37" fillId="0" borderId="29" xfId="52" applyFont="1" applyFill="1" applyBorder="1" applyAlignment="1">
      <alignment horizontal="center"/>
    </xf>
    <xf numFmtId="0" fontId="37" fillId="0" borderId="33" xfId="52" applyFont="1" applyFill="1" applyBorder="1" applyAlignment="1">
      <alignment horizontal="center" vertical="center"/>
    </xf>
    <xf numFmtId="0" fontId="37" fillId="0" borderId="34" xfId="52" applyFont="1" applyFill="1" applyBorder="1" applyAlignment="1">
      <alignment horizontal="center" vertical="center"/>
    </xf>
    <xf numFmtId="0" fontId="33" fillId="0" borderId="37" xfId="52" applyFont="1" applyFill="1" applyBorder="1"/>
    <xf numFmtId="0" fontId="33" fillId="0" borderId="0" xfId="52" applyFont="1" applyFill="1"/>
    <xf numFmtId="0" fontId="37" fillId="0" borderId="37" xfId="52" applyFont="1" applyFill="1" applyBorder="1"/>
    <xf numFmtId="0" fontId="37" fillId="0" borderId="0" xfId="52" applyFont="1" applyFill="1"/>
    <xf numFmtId="0" fontId="37" fillId="0" borderId="33" xfId="52" applyFont="1" applyFill="1" applyBorder="1"/>
    <xf numFmtId="0" fontId="37" fillId="0" borderId="34" xfId="52" applyFont="1" applyFill="1" applyBorder="1"/>
    <xf numFmtId="0" fontId="37" fillId="0" borderId="35" xfId="52" applyFont="1" applyFill="1" applyBorder="1" applyAlignment="1">
      <alignment horizontal="center" vertical="center"/>
    </xf>
    <xf numFmtId="15" fontId="33" fillId="0" borderId="0" xfId="52" applyNumberFormat="1" applyFont="1" applyFill="1" applyAlignment="1">
      <alignment horizontal="left"/>
    </xf>
    <xf numFmtId="0" fontId="33" fillId="0" borderId="0" xfId="52" applyFont="1" applyFill="1" applyAlignment="1">
      <alignment horizontal="left"/>
    </xf>
    <xf numFmtId="0" fontId="37" fillId="0" borderId="27" xfId="52" applyFont="1" applyFill="1" applyBorder="1" applyAlignment="1">
      <alignment horizontal="left"/>
    </xf>
    <xf numFmtId="0" fontId="37" fillId="0" borderId="28" xfId="52" applyFont="1" applyFill="1" applyBorder="1" applyAlignment="1">
      <alignment horizontal="left"/>
    </xf>
    <xf numFmtId="0" fontId="37" fillId="0" borderId="48" xfId="52" applyFont="1" applyFill="1" applyBorder="1" applyAlignment="1">
      <alignment horizontal="left"/>
    </xf>
  </cellXfs>
  <cellStyles count="7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Comma 2 2" xfId="34"/>
    <cellStyle name="Comma 2 2 2" xfId="35"/>
    <cellStyle name="Comma 2 3" xfId="4"/>
    <cellStyle name="Comma 2 4" xfId="36"/>
    <cellStyle name="Comma 2 4 2" xfId="65"/>
    <cellStyle name="Comma 3" xfId="37"/>
    <cellStyle name="Comma 3 2" xfId="69"/>
    <cellStyle name="Comma 4" xfId="68"/>
    <cellStyle name="Date" xfId="38"/>
    <cellStyle name="Euro" xfId="39"/>
    <cellStyle name="Explanatory Text 2" xfId="40"/>
    <cellStyle name="Fixed" xfId="41"/>
    <cellStyle name="Good 2" xfId="42"/>
    <cellStyle name="Heading 1 2" xfId="43"/>
    <cellStyle name="Heading 2 2" xfId="44"/>
    <cellStyle name="Heading 3 2" xfId="45"/>
    <cellStyle name="Heading 4 2" xfId="46"/>
    <cellStyle name="Heading1" xfId="47"/>
    <cellStyle name="Heading2" xfId="48"/>
    <cellStyle name="Input 2" xfId="49"/>
    <cellStyle name="Linked Cell 2" xfId="50"/>
    <cellStyle name="Neutral 2" xfId="51"/>
    <cellStyle name="Normal" xfId="0" builtinId="0"/>
    <cellStyle name="Normal 2" xfId="2"/>
    <cellStyle name="Normal 2 2" xfId="52"/>
    <cellStyle name="Normal 2 3" xfId="53"/>
    <cellStyle name="Normal 2 4" xfId="54"/>
    <cellStyle name="Normal 2 4 2" xfId="64"/>
    <cellStyle name="Normal 3" xfId="3"/>
    <cellStyle name="Normal 4" xfId="5"/>
    <cellStyle name="Normal 5" xfId="55"/>
    <cellStyle name="Note 2" xfId="56"/>
    <cellStyle name="Output 2" xfId="57"/>
    <cellStyle name="Percent" xfId="67" builtinId="5"/>
    <cellStyle name="Percent 2" xfId="58"/>
    <cellStyle name="Percent 2 2" xfId="66"/>
    <cellStyle name="Standard_Beispiel Budget" xfId="59"/>
    <cellStyle name="Style 1" xfId="60"/>
    <cellStyle name="Title 2" xfId="61"/>
    <cellStyle name="Total 2" xfId="62"/>
    <cellStyle name="Warning Text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="80" zoomScaleNormal="80" zoomScaleSheetLayoutView="70" workbookViewId="0">
      <selection activeCell="T64" sqref="T64"/>
    </sheetView>
  </sheetViews>
  <sheetFormatPr defaultRowHeight="21" customHeight="1" x14ac:dyDescent="0.3"/>
  <cols>
    <col min="1" max="1" width="12" style="363" customWidth="1"/>
    <col min="2" max="2" width="23.54296875" style="319" customWidth="1"/>
    <col min="3" max="3" width="7.54296875" style="319" customWidth="1"/>
    <col min="4" max="4" width="10.1796875" style="319" customWidth="1"/>
    <col min="5" max="5" width="9.26953125" style="319" customWidth="1"/>
    <col min="6" max="6" width="17.26953125" style="319" customWidth="1"/>
    <col min="7" max="7" width="10.26953125" style="319" customWidth="1"/>
    <col min="8" max="8" width="13.81640625" style="319" bestFit="1" customWidth="1"/>
    <col min="9" max="11" width="13.54296875" style="319" customWidth="1"/>
    <col min="12" max="12" width="13" style="319" customWidth="1"/>
    <col min="13" max="13" width="12.7265625" style="319" customWidth="1"/>
    <col min="14" max="14" width="12.453125" style="319" customWidth="1"/>
    <col min="15" max="15" width="11.453125" style="319" customWidth="1"/>
    <col min="16" max="16" width="16.7265625" style="319" bestFit="1" customWidth="1"/>
    <col min="17" max="17" width="12.7265625" style="319" customWidth="1"/>
    <col min="18" max="18" width="13.453125" style="319" customWidth="1"/>
    <col min="19" max="19" width="13.81640625" style="319" bestFit="1" customWidth="1"/>
    <col min="20" max="20" width="18.1796875" style="319" customWidth="1"/>
    <col min="21" max="261" width="9.1796875" style="319"/>
    <col min="262" max="262" width="12.81640625" style="319" customWidth="1"/>
    <col min="263" max="263" width="40.54296875" style="319" customWidth="1"/>
    <col min="264" max="264" width="16.26953125" style="319" customWidth="1"/>
    <col min="265" max="265" width="13.1796875" style="319" customWidth="1"/>
    <col min="266" max="266" width="18.26953125" style="319" customWidth="1"/>
    <col min="267" max="267" width="11.81640625" style="319" customWidth="1"/>
    <col min="268" max="268" width="15" style="319" bestFit="1" customWidth="1"/>
    <col min="269" max="269" width="15.453125" style="319" customWidth="1"/>
    <col min="270" max="271" width="14" style="319" customWidth="1"/>
    <col min="272" max="272" width="16.26953125" style="319" customWidth="1"/>
    <col min="273" max="273" width="20.453125" style="319" customWidth="1"/>
    <col min="274" max="517" width="9.1796875" style="319"/>
    <col min="518" max="518" width="12.81640625" style="319" customWidth="1"/>
    <col min="519" max="519" width="40.54296875" style="319" customWidth="1"/>
    <col min="520" max="520" width="16.26953125" style="319" customWidth="1"/>
    <col min="521" max="521" width="13.1796875" style="319" customWidth="1"/>
    <col min="522" max="522" width="18.26953125" style="319" customWidth="1"/>
    <col min="523" max="523" width="11.81640625" style="319" customWidth="1"/>
    <col min="524" max="524" width="15" style="319" bestFit="1" customWidth="1"/>
    <col min="525" max="525" width="15.453125" style="319" customWidth="1"/>
    <col min="526" max="527" width="14" style="319" customWidth="1"/>
    <col min="528" max="528" width="16.26953125" style="319" customWidth="1"/>
    <col min="529" max="529" width="20.453125" style="319" customWidth="1"/>
    <col min="530" max="773" width="9.1796875" style="319"/>
    <col min="774" max="774" width="12.81640625" style="319" customWidth="1"/>
    <col min="775" max="775" width="40.54296875" style="319" customWidth="1"/>
    <col min="776" max="776" width="16.26953125" style="319" customWidth="1"/>
    <col min="777" max="777" width="13.1796875" style="319" customWidth="1"/>
    <col min="778" max="778" width="18.26953125" style="319" customWidth="1"/>
    <col min="779" max="779" width="11.81640625" style="319" customWidth="1"/>
    <col min="780" max="780" width="15" style="319" bestFit="1" customWidth="1"/>
    <col min="781" max="781" width="15.453125" style="319" customWidth="1"/>
    <col min="782" max="783" width="14" style="319" customWidth="1"/>
    <col min="784" max="784" width="16.26953125" style="319" customWidth="1"/>
    <col min="785" max="785" width="20.453125" style="319" customWidth="1"/>
    <col min="786" max="1029" width="9.1796875" style="319"/>
    <col min="1030" max="1030" width="12.81640625" style="319" customWidth="1"/>
    <col min="1031" max="1031" width="40.54296875" style="319" customWidth="1"/>
    <col min="1032" max="1032" width="16.26953125" style="319" customWidth="1"/>
    <col min="1033" max="1033" width="13.1796875" style="319" customWidth="1"/>
    <col min="1034" max="1034" width="18.26953125" style="319" customWidth="1"/>
    <col min="1035" max="1035" width="11.81640625" style="319" customWidth="1"/>
    <col min="1036" max="1036" width="15" style="319" bestFit="1" customWidth="1"/>
    <col min="1037" max="1037" width="15.453125" style="319" customWidth="1"/>
    <col min="1038" max="1039" width="14" style="319" customWidth="1"/>
    <col min="1040" max="1040" width="16.26953125" style="319" customWidth="1"/>
    <col min="1041" max="1041" width="20.453125" style="319" customWidth="1"/>
    <col min="1042" max="1285" width="9.1796875" style="319"/>
    <col min="1286" max="1286" width="12.81640625" style="319" customWidth="1"/>
    <col min="1287" max="1287" width="40.54296875" style="319" customWidth="1"/>
    <col min="1288" max="1288" width="16.26953125" style="319" customWidth="1"/>
    <col min="1289" max="1289" width="13.1796875" style="319" customWidth="1"/>
    <col min="1290" max="1290" width="18.26953125" style="319" customWidth="1"/>
    <col min="1291" max="1291" width="11.81640625" style="319" customWidth="1"/>
    <col min="1292" max="1292" width="15" style="319" bestFit="1" customWidth="1"/>
    <col min="1293" max="1293" width="15.453125" style="319" customWidth="1"/>
    <col min="1294" max="1295" width="14" style="319" customWidth="1"/>
    <col min="1296" max="1296" width="16.26953125" style="319" customWidth="1"/>
    <col min="1297" max="1297" width="20.453125" style="319" customWidth="1"/>
    <col min="1298" max="1541" width="9.1796875" style="319"/>
    <col min="1542" max="1542" width="12.81640625" style="319" customWidth="1"/>
    <col min="1543" max="1543" width="40.54296875" style="319" customWidth="1"/>
    <col min="1544" max="1544" width="16.26953125" style="319" customWidth="1"/>
    <col min="1545" max="1545" width="13.1796875" style="319" customWidth="1"/>
    <col min="1546" max="1546" width="18.26953125" style="319" customWidth="1"/>
    <col min="1547" max="1547" width="11.81640625" style="319" customWidth="1"/>
    <col min="1548" max="1548" width="15" style="319" bestFit="1" customWidth="1"/>
    <col min="1549" max="1549" width="15.453125" style="319" customWidth="1"/>
    <col min="1550" max="1551" width="14" style="319" customWidth="1"/>
    <col min="1552" max="1552" width="16.26953125" style="319" customWidth="1"/>
    <col min="1553" max="1553" width="20.453125" style="319" customWidth="1"/>
    <col min="1554" max="1797" width="9.1796875" style="319"/>
    <col min="1798" max="1798" width="12.81640625" style="319" customWidth="1"/>
    <col min="1799" max="1799" width="40.54296875" style="319" customWidth="1"/>
    <col min="1800" max="1800" width="16.26953125" style="319" customWidth="1"/>
    <col min="1801" max="1801" width="13.1796875" style="319" customWidth="1"/>
    <col min="1802" max="1802" width="18.26953125" style="319" customWidth="1"/>
    <col min="1803" max="1803" width="11.81640625" style="319" customWidth="1"/>
    <col min="1804" max="1804" width="15" style="319" bestFit="1" customWidth="1"/>
    <col min="1805" max="1805" width="15.453125" style="319" customWidth="1"/>
    <col min="1806" max="1807" width="14" style="319" customWidth="1"/>
    <col min="1808" max="1808" width="16.26953125" style="319" customWidth="1"/>
    <col min="1809" max="1809" width="20.453125" style="319" customWidth="1"/>
    <col min="1810" max="2053" width="9.1796875" style="319"/>
    <col min="2054" max="2054" width="12.81640625" style="319" customWidth="1"/>
    <col min="2055" max="2055" width="40.54296875" style="319" customWidth="1"/>
    <col min="2056" max="2056" width="16.26953125" style="319" customWidth="1"/>
    <col min="2057" max="2057" width="13.1796875" style="319" customWidth="1"/>
    <col min="2058" max="2058" width="18.26953125" style="319" customWidth="1"/>
    <col min="2059" max="2059" width="11.81640625" style="319" customWidth="1"/>
    <col min="2060" max="2060" width="15" style="319" bestFit="1" customWidth="1"/>
    <col min="2061" max="2061" width="15.453125" style="319" customWidth="1"/>
    <col min="2062" max="2063" width="14" style="319" customWidth="1"/>
    <col min="2064" max="2064" width="16.26953125" style="319" customWidth="1"/>
    <col min="2065" max="2065" width="20.453125" style="319" customWidth="1"/>
    <col min="2066" max="2309" width="9.1796875" style="319"/>
    <col min="2310" max="2310" width="12.81640625" style="319" customWidth="1"/>
    <col min="2311" max="2311" width="40.54296875" style="319" customWidth="1"/>
    <col min="2312" max="2312" width="16.26953125" style="319" customWidth="1"/>
    <col min="2313" max="2313" width="13.1796875" style="319" customWidth="1"/>
    <col min="2314" max="2314" width="18.26953125" style="319" customWidth="1"/>
    <col min="2315" max="2315" width="11.81640625" style="319" customWidth="1"/>
    <col min="2316" max="2316" width="15" style="319" bestFit="1" customWidth="1"/>
    <col min="2317" max="2317" width="15.453125" style="319" customWidth="1"/>
    <col min="2318" max="2319" width="14" style="319" customWidth="1"/>
    <col min="2320" max="2320" width="16.26953125" style="319" customWidth="1"/>
    <col min="2321" max="2321" width="20.453125" style="319" customWidth="1"/>
    <col min="2322" max="2565" width="9.1796875" style="319"/>
    <col min="2566" max="2566" width="12.81640625" style="319" customWidth="1"/>
    <col min="2567" max="2567" width="40.54296875" style="319" customWidth="1"/>
    <col min="2568" max="2568" width="16.26953125" style="319" customWidth="1"/>
    <col min="2569" max="2569" width="13.1796875" style="319" customWidth="1"/>
    <col min="2570" max="2570" width="18.26953125" style="319" customWidth="1"/>
    <col min="2571" max="2571" width="11.81640625" style="319" customWidth="1"/>
    <col min="2572" max="2572" width="15" style="319" bestFit="1" customWidth="1"/>
    <col min="2573" max="2573" width="15.453125" style="319" customWidth="1"/>
    <col min="2574" max="2575" width="14" style="319" customWidth="1"/>
    <col min="2576" max="2576" width="16.26953125" style="319" customWidth="1"/>
    <col min="2577" max="2577" width="20.453125" style="319" customWidth="1"/>
    <col min="2578" max="2821" width="9.1796875" style="319"/>
    <col min="2822" max="2822" width="12.81640625" style="319" customWidth="1"/>
    <col min="2823" max="2823" width="40.54296875" style="319" customWidth="1"/>
    <col min="2824" max="2824" width="16.26953125" style="319" customWidth="1"/>
    <col min="2825" max="2825" width="13.1796875" style="319" customWidth="1"/>
    <col min="2826" max="2826" width="18.26953125" style="319" customWidth="1"/>
    <col min="2827" max="2827" width="11.81640625" style="319" customWidth="1"/>
    <col min="2828" max="2828" width="15" style="319" bestFit="1" customWidth="1"/>
    <col min="2829" max="2829" width="15.453125" style="319" customWidth="1"/>
    <col min="2830" max="2831" width="14" style="319" customWidth="1"/>
    <col min="2832" max="2832" width="16.26953125" style="319" customWidth="1"/>
    <col min="2833" max="2833" width="20.453125" style="319" customWidth="1"/>
    <col min="2834" max="3077" width="9.1796875" style="319"/>
    <col min="3078" max="3078" width="12.81640625" style="319" customWidth="1"/>
    <col min="3079" max="3079" width="40.54296875" style="319" customWidth="1"/>
    <col min="3080" max="3080" width="16.26953125" style="319" customWidth="1"/>
    <col min="3081" max="3081" width="13.1796875" style="319" customWidth="1"/>
    <col min="3082" max="3082" width="18.26953125" style="319" customWidth="1"/>
    <col min="3083" max="3083" width="11.81640625" style="319" customWidth="1"/>
    <col min="3084" max="3084" width="15" style="319" bestFit="1" customWidth="1"/>
    <col min="3085" max="3085" width="15.453125" style="319" customWidth="1"/>
    <col min="3086" max="3087" width="14" style="319" customWidth="1"/>
    <col min="3088" max="3088" width="16.26953125" style="319" customWidth="1"/>
    <col min="3089" max="3089" width="20.453125" style="319" customWidth="1"/>
    <col min="3090" max="3333" width="9.1796875" style="319"/>
    <col min="3334" max="3334" width="12.81640625" style="319" customWidth="1"/>
    <col min="3335" max="3335" width="40.54296875" style="319" customWidth="1"/>
    <col min="3336" max="3336" width="16.26953125" style="319" customWidth="1"/>
    <col min="3337" max="3337" width="13.1796875" style="319" customWidth="1"/>
    <col min="3338" max="3338" width="18.26953125" style="319" customWidth="1"/>
    <col min="3339" max="3339" width="11.81640625" style="319" customWidth="1"/>
    <col min="3340" max="3340" width="15" style="319" bestFit="1" customWidth="1"/>
    <col min="3341" max="3341" width="15.453125" style="319" customWidth="1"/>
    <col min="3342" max="3343" width="14" style="319" customWidth="1"/>
    <col min="3344" max="3344" width="16.26953125" style="319" customWidth="1"/>
    <col min="3345" max="3345" width="20.453125" style="319" customWidth="1"/>
    <col min="3346" max="3589" width="9.1796875" style="319"/>
    <col min="3590" max="3590" width="12.81640625" style="319" customWidth="1"/>
    <col min="3591" max="3591" width="40.54296875" style="319" customWidth="1"/>
    <col min="3592" max="3592" width="16.26953125" style="319" customWidth="1"/>
    <col min="3593" max="3593" width="13.1796875" style="319" customWidth="1"/>
    <col min="3594" max="3594" width="18.26953125" style="319" customWidth="1"/>
    <col min="3595" max="3595" width="11.81640625" style="319" customWidth="1"/>
    <col min="3596" max="3596" width="15" style="319" bestFit="1" customWidth="1"/>
    <col min="3597" max="3597" width="15.453125" style="319" customWidth="1"/>
    <col min="3598" max="3599" width="14" style="319" customWidth="1"/>
    <col min="3600" max="3600" width="16.26953125" style="319" customWidth="1"/>
    <col min="3601" max="3601" width="20.453125" style="319" customWidth="1"/>
    <col min="3602" max="3845" width="9.1796875" style="319"/>
    <col min="3846" max="3846" width="12.81640625" style="319" customWidth="1"/>
    <col min="3847" max="3847" width="40.54296875" style="319" customWidth="1"/>
    <col min="3848" max="3848" width="16.26953125" style="319" customWidth="1"/>
    <col min="3849" max="3849" width="13.1796875" style="319" customWidth="1"/>
    <col min="3850" max="3850" width="18.26953125" style="319" customWidth="1"/>
    <col min="3851" max="3851" width="11.81640625" style="319" customWidth="1"/>
    <col min="3852" max="3852" width="15" style="319" bestFit="1" customWidth="1"/>
    <col min="3853" max="3853" width="15.453125" style="319" customWidth="1"/>
    <col min="3854" max="3855" width="14" style="319" customWidth="1"/>
    <col min="3856" max="3856" width="16.26953125" style="319" customWidth="1"/>
    <col min="3857" max="3857" width="20.453125" style="319" customWidth="1"/>
    <col min="3858" max="4101" width="9.1796875" style="319"/>
    <col min="4102" max="4102" width="12.81640625" style="319" customWidth="1"/>
    <col min="4103" max="4103" width="40.54296875" style="319" customWidth="1"/>
    <col min="4104" max="4104" width="16.26953125" style="319" customWidth="1"/>
    <col min="4105" max="4105" width="13.1796875" style="319" customWidth="1"/>
    <col min="4106" max="4106" width="18.26953125" style="319" customWidth="1"/>
    <col min="4107" max="4107" width="11.81640625" style="319" customWidth="1"/>
    <col min="4108" max="4108" width="15" style="319" bestFit="1" customWidth="1"/>
    <col min="4109" max="4109" width="15.453125" style="319" customWidth="1"/>
    <col min="4110" max="4111" width="14" style="319" customWidth="1"/>
    <col min="4112" max="4112" width="16.26953125" style="319" customWidth="1"/>
    <col min="4113" max="4113" width="20.453125" style="319" customWidth="1"/>
    <col min="4114" max="4357" width="9.1796875" style="319"/>
    <col min="4358" max="4358" width="12.81640625" style="319" customWidth="1"/>
    <col min="4359" max="4359" width="40.54296875" style="319" customWidth="1"/>
    <col min="4360" max="4360" width="16.26953125" style="319" customWidth="1"/>
    <col min="4361" max="4361" width="13.1796875" style="319" customWidth="1"/>
    <col min="4362" max="4362" width="18.26953125" style="319" customWidth="1"/>
    <col min="4363" max="4363" width="11.81640625" style="319" customWidth="1"/>
    <col min="4364" max="4364" width="15" style="319" bestFit="1" customWidth="1"/>
    <col min="4365" max="4365" width="15.453125" style="319" customWidth="1"/>
    <col min="4366" max="4367" width="14" style="319" customWidth="1"/>
    <col min="4368" max="4368" width="16.26953125" style="319" customWidth="1"/>
    <col min="4369" max="4369" width="20.453125" style="319" customWidth="1"/>
    <col min="4370" max="4613" width="9.1796875" style="319"/>
    <col min="4614" max="4614" width="12.81640625" style="319" customWidth="1"/>
    <col min="4615" max="4615" width="40.54296875" style="319" customWidth="1"/>
    <col min="4616" max="4616" width="16.26953125" style="319" customWidth="1"/>
    <col min="4617" max="4617" width="13.1796875" style="319" customWidth="1"/>
    <col min="4618" max="4618" width="18.26953125" style="319" customWidth="1"/>
    <col min="4619" max="4619" width="11.81640625" style="319" customWidth="1"/>
    <col min="4620" max="4620" width="15" style="319" bestFit="1" customWidth="1"/>
    <col min="4621" max="4621" width="15.453125" style="319" customWidth="1"/>
    <col min="4622" max="4623" width="14" style="319" customWidth="1"/>
    <col min="4624" max="4624" width="16.26953125" style="319" customWidth="1"/>
    <col min="4625" max="4625" width="20.453125" style="319" customWidth="1"/>
    <col min="4626" max="4869" width="9.1796875" style="319"/>
    <col min="4870" max="4870" width="12.81640625" style="319" customWidth="1"/>
    <col min="4871" max="4871" width="40.54296875" style="319" customWidth="1"/>
    <col min="4872" max="4872" width="16.26953125" style="319" customWidth="1"/>
    <col min="4873" max="4873" width="13.1796875" style="319" customWidth="1"/>
    <col min="4874" max="4874" width="18.26953125" style="319" customWidth="1"/>
    <col min="4875" max="4875" width="11.81640625" style="319" customWidth="1"/>
    <col min="4876" max="4876" width="15" style="319" bestFit="1" customWidth="1"/>
    <col min="4877" max="4877" width="15.453125" style="319" customWidth="1"/>
    <col min="4878" max="4879" width="14" style="319" customWidth="1"/>
    <col min="4880" max="4880" width="16.26953125" style="319" customWidth="1"/>
    <col min="4881" max="4881" width="20.453125" style="319" customWidth="1"/>
    <col min="4882" max="5125" width="9.1796875" style="319"/>
    <col min="5126" max="5126" width="12.81640625" style="319" customWidth="1"/>
    <col min="5127" max="5127" width="40.54296875" style="319" customWidth="1"/>
    <col min="5128" max="5128" width="16.26953125" style="319" customWidth="1"/>
    <col min="5129" max="5129" width="13.1796875" style="319" customWidth="1"/>
    <col min="5130" max="5130" width="18.26953125" style="319" customWidth="1"/>
    <col min="5131" max="5131" width="11.81640625" style="319" customWidth="1"/>
    <col min="5132" max="5132" width="15" style="319" bestFit="1" customWidth="1"/>
    <col min="5133" max="5133" width="15.453125" style="319" customWidth="1"/>
    <col min="5134" max="5135" width="14" style="319" customWidth="1"/>
    <col min="5136" max="5136" width="16.26953125" style="319" customWidth="1"/>
    <col min="5137" max="5137" width="20.453125" style="319" customWidth="1"/>
    <col min="5138" max="5381" width="9.1796875" style="319"/>
    <col min="5382" max="5382" width="12.81640625" style="319" customWidth="1"/>
    <col min="5383" max="5383" width="40.54296875" style="319" customWidth="1"/>
    <col min="5384" max="5384" width="16.26953125" style="319" customWidth="1"/>
    <col min="5385" max="5385" width="13.1796875" style="319" customWidth="1"/>
    <col min="5386" max="5386" width="18.26953125" style="319" customWidth="1"/>
    <col min="5387" max="5387" width="11.81640625" style="319" customWidth="1"/>
    <col min="5388" max="5388" width="15" style="319" bestFit="1" customWidth="1"/>
    <col min="5389" max="5389" width="15.453125" style="319" customWidth="1"/>
    <col min="5390" max="5391" width="14" style="319" customWidth="1"/>
    <col min="5392" max="5392" width="16.26953125" style="319" customWidth="1"/>
    <col min="5393" max="5393" width="20.453125" style="319" customWidth="1"/>
    <col min="5394" max="5637" width="9.1796875" style="319"/>
    <col min="5638" max="5638" width="12.81640625" style="319" customWidth="1"/>
    <col min="5639" max="5639" width="40.54296875" style="319" customWidth="1"/>
    <col min="5640" max="5640" width="16.26953125" style="319" customWidth="1"/>
    <col min="5641" max="5641" width="13.1796875" style="319" customWidth="1"/>
    <col min="5642" max="5642" width="18.26953125" style="319" customWidth="1"/>
    <col min="5643" max="5643" width="11.81640625" style="319" customWidth="1"/>
    <col min="5644" max="5644" width="15" style="319" bestFit="1" customWidth="1"/>
    <col min="5645" max="5645" width="15.453125" style="319" customWidth="1"/>
    <col min="5646" max="5647" width="14" style="319" customWidth="1"/>
    <col min="5648" max="5648" width="16.26953125" style="319" customWidth="1"/>
    <col min="5649" max="5649" width="20.453125" style="319" customWidth="1"/>
    <col min="5650" max="5893" width="9.1796875" style="319"/>
    <col min="5894" max="5894" width="12.81640625" style="319" customWidth="1"/>
    <col min="5895" max="5895" width="40.54296875" style="319" customWidth="1"/>
    <col min="5896" max="5896" width="16.26953125" style="319" customWidth="1"/>
    <col min="5897" max="5897" width="13.1796875" style="319" customWidth="1"/>
    <col min="5898" max="5898" width="18.26953125" style="319" customWidth="1"/>
    <col min="5899" max="5899" width="11.81640625" style="319" customWidth="1"/>
    <col min="5900" max="5900" width="15" style="319" bestFit="1" customWidth="1"/>
    <col min="5901" max="5901" width="15.453125" style="319" customWidth="1"/>
    <col min="5902" max="5903" width="14" style="319" customWidth="1"/>
    <col min="5904" max="5904" width="16.26953125" style="319" customWidth="1"/>
    <col min="5905" max="5905" width="20.453125" style="319" customWidth="1"/>
    <col min="5906" max="6149" width="9.1796875" style="319"/>
    <col min="6150" max="6150" width="12.81640625" style="319" customWidth="1"/>
    <col min="6151" max="6151" width="40.54296875" style="319" customWidth="1"/>
    <col min="6152" max="6152" width="16.26953125" style="319" customWidth="1"/>
    <col min="6153" max="6153" width="13.1796875" style="319" customWidth="1"/>
    <col min="6154" max="6154" width="18.26953125" style="319" customWidth="1"/>
    <col min="6155" max="6155" width="11.81640625" style="319" customWidth="1"/>
    <col min="6156" max="6156" width="15" style="319" bestFit="1" customWidth="1"/>
    <col min="6157" max="6157" width="15.453125" style="319" customWidth="1"/>
    <col min="6158" max="6159" width="14" style="319" customWidth="1"/>
    <col min="6160" max="6160" width="16.26953125" style="319" customWidth="1"/>
    <col min="6161" max="6161" width="20.453125" style="319" customWidth="1"/>
    <col min="6162" max="6405" width="9.1796875" style="319"/>
    <col min="6406" max="6406" width="12.81640625" style="319" customWidth="1"/>
    <col min="6407" max="6407" width="40.54296875" style="319" customWidth="1"/>
    <col min="6408" max="6408" width="16.26953125" style="319" customWidth="1"/>
    <col min="6409" max="6409" width="13.1796875" style="319" customWidth="1"/>
    <col min="6410" max="6410" width="18.26953125" style="319" customWidth="1"/>
    <col min="6411" max="6411" width="11.81640625" style="319" customWidth="1"/>
    <col min="6412" max="6412" width="15" style="319" bestFit="1" customWidth="1"/>
    <col min="6413" max="6413" width="15.453125" style="319" customWidth="1"/>
    <col min="6414" max="6415" width="14" style="319" customWidth="1"/>
    <col min="6416" max="6416" width="16.26953125" style="319" customWidth="1"/>
    <col min="6417" max="6417" width="20.453125" style="319" customWidth="1"/>
    <col min="6418" max="6661" width="9.1796875" style="319"/>
    <col min="6662" max="6662" width="12.81640625" style="319" customWidth="1"/>
    <col min="6663" max="6663" width="40.54296875" style="319" customWidth="1"/>
    <col min="6664" max="6664" width="16.26953125" style="319" customWidth="1"/>
    <col min="6665" max="6665" width="13.1796875" style="319" customWidth="1"/>
    <col min="6666" max="6666" width="18.26953125" style="319" customWidth="1"/>
    <col min="6667" max="6667" width="11.81640625" style="319" customWidth="1"/>
    <col min="6668" max="6668" width="15" style="319" bestFit="1" customWidth="1"/>
    <col min="6669" max="6669" width="15.453125" style="319" customWidth="1"/>
    <col min="6670" max="6671" width="14" style="319" customWidth="1"/>
    <col min="6672" max="6672" width="16.26953125" style="319" customWidth="1"/>
    <col min="6673" max="6673" width="20.453125" style="319" customWidth="1"/>
    <col min="6674" max="6917" width="9.1796875" style="319"/>
    <col min="6918" max="6918" width="12.81640625" style="319" customWidth="1"/>
    <col min="6919" max="6919" width="40.54296875" style="319" customWidth="1"/>
    <col min="6920" max="6920" width="16.26953125" style="319" customWidth="1"/>
    <col min="6921" max="6921" width="13.1796875" style="319" customWidth="1"/>
    <col min="6922" max="6922" width="18.26953125" style="319" customWidth="1"/>
    <col min="6923" max="6923" width="11.81640625" style="319" customWidth="1"/>
    <col min="6924" max="6924" width="15" style="319" bestFit="1" customWidth="1"/>
    <col min="6925" max="6925" width="15.453125" style="319" customWidth="1"/>
    <col min="6926" max="6927" width="14" style="319" customWidth="1"/>
    <col min="6928" max="6928" width="16.26953125" style="319" customWidth="1"/>
    <col min="6929" max="6929" width="20.453125" style="319" customWidth="1"/>
    <col min="6930" max="7173" width="9.1796875" style="319"/>
    <col min="7174" max="7174" width="12.81640625" style="319" customWidth="1"/>
    <col min="7175" max="7175" width="40.54296875" style="319" customWidth="1"/>
    <col min="7176" max="7176" width="16.26953125" style="319" customWidth="1"/>
    <col min="7177" max="7177" width="13.1796875" style="319" customWidth="1"/>
    <col min="7178" max="7178" width="18.26953125" style="319" customWidth="1"/>
    <col min="7179" max="7179" width="11.81640625" style="319" customWidth="1"/>
    <col min="7180" max="7180" width="15" style="319" bestFit="1" customWidth="1"/>
    <col min="7181" max="7181" width="15.453125" style="319" customWidth="1"/>
    <col min="7182" max="7183" width="14" style="319" customWidth="1"/>
    <col min="7184" max="7184" width="16.26953125" style="319" customWidth="1"/>
    <col min="7185" max="7185" width="20.453125" style="319" customWidth="1"/>
    <col min="7186" max="7429" width="9.1796875" style="319"/>
    <col min="7430" max="7430" width="12.81640625" style="319" customWidth="1"/>
    <col min="7431" max="7431" width="40.54296875" style="319" customWidth="1"/>
    <col min="7432" max="7432" width="16.26953125" style="319" customWidth="1"/>
    <col min="7433" max="7433" width="13.1796875" style="319" customWidth="1"/>
    <col min="7434" max="7434" width="18.26953125" style="319" customWidth="1"/>
    <col min="7435" max="7435" width="11.81640625" style="319" customWidth="1"/>
    <col min="7436" max="7436" width="15" style="319" bestFit="1" customWidth="1"/>
    <col min="7437" max="7437" width="15.453125" style="319" customWidth="1"/>
    <col min="7438" max="7439" width="14" style="319" customWidth="1"/>
    <col min="7440" max="7440" width="16.26953125" style="319" customWidth="1"/>
    <col min="7441" max="7441" width="20.453125" style="319" customWidth="1"/>
    <col min="7442" max="7685" width="9.1796875" style="319"/>
    <col min="7686" max="7686" width="12.81640625" style="319" customWidth="1"/>
    <col min="7687" max="7687" width="40.54296875" style="319" customWidth="1"/>
    <col min="7688" max="7688" width="16.26953125" style="319" customWidth="1"/>
    <col min="7689" max="7689" width="13.1796875" style="319" customWidth="1"/>
    <col min="7690" max="7690" width="18.26953125" style="319" customWidth="1"/>
    <col min="7691" max="7691" width="11.81640625" style="319" customWidth="1"/>
    <col min="7692" max="7692" width="15" style="319" bestFit="1" customWidth="1"/>
    <col min="7693" max="7693" width="15.453125" style="319" customWidth="1"/>
    <col min="7694" max="7695" width="14" style="319" customWidth="1"/>
    <col min="7696" max="7696" width="16.26953125" style="319" customWidth="1"/>
    <col min="7697" max="7697" width="20.453125" style="319" customWidth="1"/>
    <col min="7698" max="7941" width="9.1796875" style="319"/>
    <col min="7942" max="7942" width="12.81640625" style="319" customWidth="1"/>
    <col min="7943" max="7943" width="40.54296875" style="319" customWidth="1"/>
    <col min="7944" max="7944" width="16.26953125" style="319" customWidth="1"/>
    <col min="7945" max="7945" width="13.1796875" style="319" customWidth="1"/>
    <col min="7946" max="7946" width="18.26953125" style="319" customWidth="1"/>
    <col min="7947" max="7947" width="11.81640625" style="319" customWidth="1"/>
    <col min="7948" max="7948" width="15" style="319" bestFit="1" customWidth="1"/>
    <col min="7949" max="7949" width="15.453125" style="319" customWidth="1"/>
    <col min="7950" max="7951" width="14" style="319" customWidth="1"/>
    <col min="7952" max="7952" width="16.26953125" style="319" customWidth="1"/>
    <col min="7953" max="7953" width="20.453125" style="319" customWidth="1"/>
    <col min="7954" max="8197" width="9.1796875" style="319"/>
    <col min="8198" max="8198" width="12.81640625" style="319" customWidth="1"/>
    <col min="8199" max="8199" width="40.54296875" style="319" customWidth="1"/>
    <col min="8200" max="8200" width="16.26953125" style="319" customWidth="1"/>
    <col min="8201" max="8201" width="13.1796875" style="319" customWidth="1"/>
    <col min="8202" max="8202" width="18.26953125" style="319" customWidth="1"/>
    <col min="8203" max="8203" width="11.81640625" style="319" customWidth="1"/>
    <col min="8204" max="8204" width="15" style="319" bestFit="1" customWidth="1"/>
    <col min="8205" max="8205" width="15.453125" style="319" customWidth="1"/>
    <col min="8206" max="8207" width="14" style="319" customWidth="1"/>
    <col min="8208" max="8208" width="16.26953125" style="319" customWidth="1"/>
    <col min="8209" max="8209" width="20.453125" style="319" customWidth="1"/>
    <col min="8210" max="8453" width="9.1796875" style="319"/>
    <col min="8454" max="8454" width="12.81640625" style="319" customWidth="1"/>
    <col min="8455" max="8455" width="40.54296875" style="319" customWidth="1"/>
    <col min="8456" max="8456" width="16.26953125" style="319" customWidth="1"/>
    <col min="8457" max="8457" width="13.1796875" style="319" customWidth="1"/>
    <col min="8458" max="8458" width="18.26953125" style="319" customWidth="1"/>
    <col min="8459" max="8459" width="11.81640625" style="319" customWidth="1"/>
    <col min="8460" max="8460" width="15" style="319" bestFit="1" customWidth="1"/>
    <col min="8461" max="8461" width="15.453125" style="319" customWidth="1"/>
    <col min="8462" max="8463" width="14" style="319" customWidth="1"/>
    <col min="8464" max="8464" width="16.26953125" style="319" customWidth="1"/>
    <col min="8465" max="8465" width="20.453125" style="319" customWidth="1"/>
    <col min="8466" max="8709" width="9.1796875" style="319"/>
    <col min="8710" max="8710" width="12.81640625" style="319" customWidth="1"/>
    <col min="8711" max="8711" width="40.54296875" style="319" customWidth="1"/>
    <col min="8712" max="8712" width="16.26953125" style="319" customWidth="1"/>
    <col min="8713" max="8713" width="13.1796875" style="319" customWidth="1"/>
    <col min="8714" max="8714" width="18.26953125" style="319" customWidth="1"/>
    <col min="8715" max="8715" width="11.81640625" style="319" customWidth="1"/>
    <col min="8716" max="8716" width="15" style="319" bestFit="1" customWidth="1"/>
    <col min="8717" max="8717" width="15.453125" style="319" customWidth="1"/>
    <col min="8718" max="8719" width="14" style="319" customWidth="1"/>
    <col min="8720" max="8720" width="16.26953125" style="319" customWidth="1"/>
    <col min="8721" max="8721" width="20.453125" style="319" customWidth="1"/>
    <col min="8722" max="8965" width="9.1796875" style="319"/>
    <col min="8966" max="8966" width="12.81640625" style="319" customWidth="1"/>
    <col min="8967" max="8967" width="40.54296875" style="319" customWidth="1"/>
    <col min="8968" max="8968" width="16.26953125" style="319" customWidth="1"/>
    <col min="8969" max="8969" width="13.1796875" style="319" customWidth="1"/>
    <col min="8970" max="8970" width="18.26953125" style="319" customWidth="1"/>
    <col min="8971" max="8971" width="11.81640625" style="319" customWidth="1"/>
    <col min="8972" max="8972" width="15" style="319" bestFit="1" customWidth="1"/>
    <col min="8973" max="8973" width="15.453125" style="319" customWidth="1"/>
    <col min="8974" max="8975" width="14" style="319" customWidth="1"/>
    <col min="8976" max="8976" width="16.26953125" style="319" customWidth="1"/>
    <col min="8977" max="8977" width="20.453125" style="319" customWidth="1"/>
    <col min="8978" max="9221" width="9.1796875" style="319"/>
    <col min="9222" max="9222" width="12.81640625" style="319" customWidth="1"/>
    <col min="9223" max="9223" width="40.54296875" style="319" customWidth="1"/>
    <col min="9224" max="9224" width="16.26953125" style="319" customWidth="1"/>
    <col min="9225" max="9225" width="13.1796875" style="319" customWidth="1"/>
    <col min="9226" max="9226" width="18.26953125" style="319" customWidth="1"/>
    <col min="9227" max="9227" width="11.81640625" style="319" customWidth="1"/>
    <col min="9228" max="9228" width="15" style="319" bestFit="1" customWidth="1"/>
    <col min="9229" max="9229" width="15.453125" style="319" customWidth="1"/>
    <col min="9230" max="9231" width="14" style="319" customWidth="1"/>
    <col min="9232" max="9232" width="16.26953125" style="319" customWidth="1"/>
    <col min="9233" max="9233" width="20.453125" style="319" customWidth="1"/>
    <col min="9234" max="9477" width="9.1796875" style="319"/>
    <col min="9478" max="9478" width="12.81640625" style="319" customWidth="1"/>
    <col min="9479" max="9479" width="40.54296875" style="319" customWidth="1"/>
    <col min="9480" max="9480" width="16.26953125" style="319" customWidth="1"/>
    <col min="9481" max="9481" width="13.1796875" style="319" customWidth="1"/>
    <col min="9482" max="9482" width="18.26953125" style="319" customWidth="1"/>
    <col min="9483" max="9483" width="11.81640625" style="319" customWidth="1"/>
    <col min="9484" max="9484" width="15" style="319" bestFit="1" customWidth="1"/>
    <col min="9485" max="9485" width="15.453125" style="319" customWidth="1"/>
    <col min="9486" max="9487" width="14" style="319" customWidth="1"/>
    <col min="9488" max="9488" width="16.26953125" style="319" customWidth="1"/>
    <col min="9489" max="9489" width="20.453125" style="319" customWidth="1"/>
    <col min="9490" max="9733" width="9.1796875" style="319"/>
    <col min="9734" max="9734" width="12.81640625" style="319" customWidth="1"/>
    <col min="9735" max="9735" width="40.54296875" style="319" customWidth="1"/>
    <col min="9736" max="9736" width="16.26953125" style="319" customWidth="1"/>
    <col min="9737" max="9737" width="13.1796875" style="319" customWidth="1"/>
    <col min="9738" max="9738" width="18.26953125" style="319" customWidth="1"/>
    <col min="9739" max="9739" width="11.81640625" style="319" customWidth="1"/>
    <col min="9740" max="9740" width="15" style="319" bestFit="1" customWidth="1"/>
    <col min="9741" max="9741" width="15.453125" style="319" customWidth="1"/>
    <col min="9742" max="9743" width="14" style="319" customWidth="1"/>
    <col min="9744" max="9744" width="16.26953125" style="319" customWidth="1"/>
    <col min="9745" max="9745" width="20.453125" style="319" customWidth="1"/>
    <col min="9746" max="9989" width="9.1796875" style="319"/>
    <col min="9990" max="9990" width="12.81640625" style="319" customWidth="1"/>
    <col min="9991" max="9991" width="40.54296875" style="319" customWidth="1"/>
    <col min="9992" max="9992" width="16.26953125" style="319" customWidth="1"/>
    <col min="9993" max="9993" width="13.1796875" style="319" customWidth="1"/>
    <col min="9994" max="9994" width="18.26953125" style="319" customWidth="1"/>
    <col min="9995" max="9995" width="11.81640625" style="319" customWidth="1"/>
    <col min="9996" max="9996" width="15" style="319" bestFit="1" customWidth="1"/>
    <col min="9997" max="9997" width="15.453125" style="319" customWidth="1"/>
    <col min="9998" max="9999" width="14" style="319" customWidth="1"/>
    <col min="10000" max="10000" width="16.26953125" style="319" customWidth="1"/>
    <col min="10001" max="10001" width="20.453125" style="319" customWidth="1"/>
    <col min="10002" max="10245" width="9.1796875" style="319"/>
    <col min="10246" max="10246" width="12.81640625" style="319" customWidth="1"/>
    <col min="10247" max="10247" width="40.54296875" style="319" customWidth="1"/>
    <col min="10248" max="10248" width="16.26953125" style="319" customWidth="1"/>
    <col min="10249" max="10249" width="13.1796875" style="319" customWidth="1"/>
    <col min="10250" max="10250" width="18.26953125" style="319" customWidth="1"/>
    <col min="10251" max="10251" width="11.81640625" style="319" customWidth="1"/>
    <col min="10252" max="10252" width="15" style="319" bestFit="1" customWidth="1"/>
    <col min="10253" max="10253" width="15.453125" style="319" customWidth="1"/>
    <col min="10254" max="10255" width="14" style="319" customWidth="1"/>
    <col min="10256" max="10256" width="16.26953125" style="319" customWidth="1"/>
    <col min="10257" max="10257" width="20.453125" style="319" customWidth="1"/>
    <col min="10258" max="10501" width="9.1796875" style="319"/>
    <col min="10502" max="10502" width="12.81640625" style="319" customWidth="1"/>
    <col min="10503" max="10503" width="40.54296875" style="319" customWidth="1"/>
    <col min="10504" max="10504" width="16.26953125" style="319" customWidth="1"/>
    <col min="10505" max="10505" width="13.1796875" style="319" customWidth="1"/>
    <col min="10506" max="10506" width="18.26953125" style="319" customWidth="1"/>
    <col min="10507" max="10507" width="11.81640625" style="319" customWidth="1"/>
    <col min="10508" max="10508" width="15" style="319" bestFit="1" customWidth="1"/>
    <col min="10509" max="10509" width="15.453125" style="319" customWidth="1"/>
    <col min="10510" max="10511" width="14" style="319" customWidth="1"/>
    <col min="10512" max="10512" width="16.26953125" style="319" customWidth="1"/>
    <col min="10513" max="10513" width="20.453125" style="319" customWidth="1"/>
    <col min="10514" max="10757" width="9.1796875" style="319"/>
    <col min="10758" max="10758" width="12.81640625" style="319" customWidth="1"/>
    <col min="10759" max="10759" width="40.54296875" style="319" customWidth="1"/>
    <col min="10760" max="10760" width="16.26953125" style="319" customWidth="1"/>
    <col min="10761" max="10761" width="13.1796875" style="319" customWidth="1"/>
    <col min="10762" max="10762" width="18.26953125" style="319" customWidth="1"/>
    <col min="10763" max="10763" width="11.81640625" style="319" customWidth="1"/>
    <col min="10764" max="10764" width="15" style="319" bestFit="1" customWidth="1"/>
    <col min="10765" max="10765" width="15.453125" style="319" customWidth="1"/>
    <col min="10766" max="10767" width="14" style="319" customWidth="1"/>
    <col min="10768" max="10768" width="16.26953125" style="319" customWidth="1"/>
    <col min="10769" max="10769" width="20.453125" style="319" customWidth="1"/>
    <col min="10770" max="11013" width="9.1796875" style="319"/>
    <col min="11014" max="11014" width="12.81640625" style="319" customWidth="1"/>
    <col min="11015" max="11015" width="40.54296875" style="319" customWidth="1"/>
    <col min="11016" max="11016" width="16.26953125" style="319" customWidth="1"/>
    <col min="11017" max="11017" width="13.1796875" style="319" customWidth="1"/>
    <col min="11018" max="11018" width="18.26953125" style="319" customWidth="1"/>
    <col min="11019" max="11019" width="11.81640625" style="319" customWidth="1"/>
    <col min="11020" max="11020" width="15" style="319" bestFit="1" customWidth="1"/>
    <col min="11021" max="11021" width="15.453125" style="319" customWidth="1"/>
    <col min="11022" max="11023" width="14" style="319" customWidth="1"/>
    <col min="11024" max="11024" width="16.26953125" style="319" customWidth="1"/>
    <col min="11025" max="11025" width="20.453125" style="319" customWidth="1"/>
    <col min="11026" max="11269" width="9.1796875" style="319"/>
    <col min="11270" max="11270" width="12.81640625" style="319" customWidth="1"/>
    <col min="11271" max="11271" width="40.54296875" style="319" customWidth="1"/>
    <col min="11272" max="11272" width="16.26953125" style="319" customWidth="1"/>
    <col min="11273" max="11273" width="13.1796875" style="319" customWidth="1"/>
    <col min="11274" max="11274" width="18.26953125" style="319" customWidth="1"/>
    <col min="11275" max="11275" width="11.81640625" style="319" customWidth="1"/>
    <col min="11276" max="11276" width="15" style="319" bestFit="1" customWidth="1"/>
    <col min="11277" max="11277" width="15.453125" style="319" customWidth="1"/>
    <col min="11278" max="11279" width="14" style="319" customWidth="1"/>
    <col min="11280" max="11280" width="16.26953125" style="319" customWidth="1"/>
    <col min="11281" max="11281" width="20.453125" style="319" customWidth="1"/>
    <col min="11282" max="11525" width="9.1796875" style="319"/>
    <col min="11526" max="11526" width="12.81640625" style="319" customWidth="1"/>
    <col min="11527" max="11527" width="40.54296875" style="319" customWidth="1"/>
    <col min="11528" max="11528" width="16.26953125" style="319" customWidth="1"/>
    <col min="11529" max="11529" width="13.1796875" style="319" customWidth="1"/>
    <col min="11530" max="11530" width="18.26953125" style="319" customWidth="1"/>
    <col min="11531" max="11531" width="11.81640625" style="319" customWidth="1"/>
    <col min="11532" max="11532" width="15" style="319" bestFit="1" customWidth="1"/>
    <col min="11533" max="11533" width="15.453125" style="319" customWidth="1"/>
    <col min="11534" max="11535" width="14" style="319" customWidth="1"/>
    <col min="11536" max="11536" width="16.26953125" style="319" customWidth="1"/>
    <col min="11537" max="11537" width="20.453125" style="319" customWidth="1"/>
    <col min="11538" max="11781" width="9.1796875" style="319"/>
    <col min="11782" max="11782" width="12.81640625" style="319" customWidth="1"/>
    <col min="11783" max="11783" width="40.54296875" style="319" customWidth="1"/>
    <col min="11784" max="11784" width="16.26953125" style="319" customWidth="1"/>
    <col min="11785" max="11785" width="13.1796875" style="319" customWidth="1"/>
    <col min="11786" max="11786" width="18.26953125" style="319" customWidth="1"/>
    <col min="11787" max="11787" width="11.81640625" style="319" customWidth="1"/>
    <col min="11788" max="11788" width="15" style="319" bestFit="1" customWidth="1"/>
    <col min="11789" max="11789" width="15.453125" style="319" customWidth="1"/>
    <col min="11790" max="11791" width="14" style="319" customWidth="1"/>
    <col min="11792" max="11792" width="16.26953125" style="319" customWidth="1"/>
    <col min="11793" max="11793" width="20.453125" style="319" customWidth="1"/>
    <col min="11794" max="12037" width="9.1796875" style="319"/>
    <col min="12038" max="12038" width="12.81640625" style="319" customWidth="1"/>
    <col min="12039" max="12039" width="40.54296875" style="319" customWidth="1"/>
    <col min="12040" max="12040" width="16.26953125" style="319" customWidth="1"/>
    <col min="12041" max="12041" width="13.1796875" style="319" customWidth="1"/>
    <col min="12042" max="12042" width="18.26953125" style="319" customWidth="1"/>
    <col min="12043" max="12043" width="11.81640625" style="319" customWidth="1"/>
    <col min="12044" max="12044" width="15" style="319" bestFit="1" customWidth="1"/>
    <col min="12045" max="12045" width="15.453125" style="319" customWidth="1"/>
    <col min="12046" max="12047" width="14" style="319" customWidth="1"/>
    <col min="12048" max="12048" width="16.26953125" style="319" customWidth="1"/>
    <col min="12049" max="12049" width="20.453125" style="319" customWidth="1"/>
    <col min="12050" max="12293" width="9.1796875" style="319"/>
    <col min="12294" max="12294" width="12.81640625" style="319" customWidth="1"/>
    <col min="12295" max="12295" width="40.54296875" style="319" customWidth="1"/>
    <col min="12296" max="12296" width="16.26953125" style="319" customWidth="1"/>
    <col min="12297" max="12297" width="13.1796875" style="319" customWidth="1"/>
    <col min="12298" max="12298" width="18.26953125" style="319" customWidth="1"/>
    <col min="12299" max="12299" width="11.81640625" style="319" customWidth="1"/>
    <col min="12300" max="12300" width="15" style="319" bestFit="1" customWidth="1"/>
    <col min="12301" max="12301" width="15.453125" style="319" customWidth="1"/>
    <col min="12302" max="12303" width="14" style="319" customWidth="1"/>
    <col min="12304" max="12304" width="16.26953125" style="319" customWidth="1"/>
    <col min="12305" max="12305" width="20.453125" style="319" customWidth="1"/>
    <col min="12306" max="12549" width="9.1796875" style="319"/>
    <col min="12550" max="12550" width="12.81640625" style="319" customWidth="1"/>
    <col min="12551" max="12551" width="40.54296875" style="319" customWidth="1"/>
    <col min="12552" max="12552" width="16.26953125" style="319" customWidth="1"/>
    <col min="12553" max="12553" width="13.1796875" style="319" customWidth="1"/>
    <col min="12554" max="12554" width="18.26953125" style="319" customWidth="1"/>
    <col min="12555" max="12555" width="11.81640625" style="319" customWidth="1"/>
    <col min="12556" max="12556" width="15" style="319" bestFit="1" customWidth="1"/>
    <col min="12557" max="12557" width="15.453125" style="319" customWidth="1"/>
    <col min="12558" max="12559" width="14" style="319" customWidth="1"/>
    <col min="12560" max="12560" width="16.26953125" style="319" customWidth="1"/>
    <col min="12561" max="12561" width="20.453125" style="319" customWidth="1"/>
    <col min="12562" max="12805" width="9.1796875" style="319"/>
    <col min="12806" max="12806" width="12.81640625" style="319" customWidth="1"/>
    <col min="12807" max="12807" width="40.54296875" style="319" customWidth="1"/>
    <col min="12808" max="12808" width="16.26953125" style="319" customWidth="1"/>
    <col min="12809" max="12809" width="13.1796875" style="319" customWidth="1"/>
    <col min="12810" max="12810" width="18.26953125" style="319" customWidth="1"/>
    <col min="12811" max="12811" width="11.81640625" style="319" customWidth="1"/>
    <col min="12812" max="12812" width="15" style="319" bestFit="1" customWidth="1"/>
    <col min="12813" max="12813" width="15.453125" style="319" customWidth="1"/>
    <col min="12814" max="12815" width="14" style="319" customWidth="1"/>
    <col min="12816" max="12816" width="16.26953125" style="319" customWidth="1"/>
    <col min="12817" max="12817" width="20.453125" style="319" customWidth="1"/>
    <col min="12818" max="13061" width="9.1796875" style="319"/>
    <col min="13062" max="13062" width="12.81640625" style="319" customWidth="1"/>
    <col min="13063" max="13063" width="40.54296875" style="319" customWidth="1"/>
    <col min="13064" max="13064" width="16.26953125" style="319" customWidth="1"/>
    <col min="13065" max="13065" width="13.1796875" style="319" customWidth="1"/>
    <col min="13066" max="13066" width="18.26953125" style="319" customWidth="1"/>
    <col min="13067" max="13067" width="11.81640625" style="319" customWidth="1"/>
    <col min="13068" max="13068" width="15" style="319" bestFit="1" customWidth="1"/>
    <col min="13069" max="13069" width="15.453125" style="319" customWidth="1"/>
    <col min="13070" max="13071" width="14" style="319" customWidth="1"/>
    <col min="13072" max="13072" width="16.26953125" style="319" customWidth="1"/>
    <col min="13073" max="13073" width="20.453125" style="319" customWidth="1"/>
    <col min="13074" max="13317" width="9.1796875" style="319"/>
    <col min="13318" max="13318" width="12.81640625" style="319" customWidth="1"/>
    <col min="13319" max="13319" width="40.54296875" style="319" customWidth="1"/>
    <col min="13320" max="13320" width="16.26953125" style="319" customWidth="1"/>
    <col min="13321" max="13321" width="13.1796875" style="319" customWidth="1"/>
    <col min="13322" max="13322" width="18.26953125" style="319" customWidth="1"/>
    <col min="13323" max="13323" width="11.81640625" style="319" customWidth="1"/>
    <col min="13324" max="13324" width="15" style="319" bestFit="1" customWidth="1"/>
    <col min="13325" max="13325" width="15.453125" style="319" customWidth="1"/>
    <col min="13326" max="13327" width="14" style="319" customWidth="1"/>
    <col min="13328" max="13328" width="16.26953125" style="319" customWidth="1"/>
    <col min="13329" max="13329" width="20.453125" style="319" customWidth="1"/>
    <col min="13330" max="13573" width="9.1796875" style="319"/>
    <col min="13574" max="13574" width="12.81640625" style="319" customWidth="1"/>
    <col min="13575" max="13575" width="40.54296875" style="319" customWidth="1"/>
    <col min="13576" max="13576" width="16.26953125" style="319" customWidth="1"/>
    <col min="13577" max="13577" width="13.1796875" style="319" customWidth="1"/>
    <col min="13578" max="13578" width="18.26953125" style="319" customWidth="1"/>
    <col min="13579" max="13579" width="11.81640625" style="319" customWidth="1"/>
    <col min="13580" max="13580" width="15" style="319" bestFit="1" customWidth="1"/>
    <col min="13581" max="13581" width="15.453125" style="319" customWidth="1"/>
    <col min="13582" max="13583" width="14" style="319" customWidth="1"/>
    <col min="13584" max="13584" width="16.26953125" style="319" customWidth="1"/>
    <col min="13585" max="13585" width="20.453125" style="319" customWidth="1"/>
    <col min="13586" max="13829" width="9.1796875" style="319"/>
    <col min="13830" max="13830" width="12.81640625" style="319" customWidth="1"/>
    <col min="13831" max="13831" width="40.54296875" style="319" customWidth="1"/>
    <col min="13832" max="13832" width="16.26953125" style="319" customWidth="1"/>
    <col min="13833" max="13833" width="13.1796875" style="319" customWidth="1"/>
    <col min="13834" max="13834" width="18.26953125" style="319" customWidth="1"/>
    <col min="13835" max="13835" width="11.81640625" style="319" customWidth="1"/>
    <col min="13836" max="13836" width="15" style="319" bestFit="1" customWidth="1"/>
    <col min="13837" max="13837" width="15.453125" style="319" customWidth="1"/>
    <col min="13838" max="13839" width="14" style="319" customWidth="1"/>
    <col min="13840" max="13840" width="16.26953125" style="319" customWidth="1"/>
    <col min="13841" max="13841" width="20.453125" style="319" customWidth="1"/>
    <col min="13842" max="14085" width="9.1796875" style="319"/>
    <col min="14086" max="14086" width="12.81640625" style="319" customWidth="1"/>
    <col min="14087" max="14087" width="40.54296875" style="319" customWidth="1"/>
    <col min="14088" max="14088" width="16.26953125" style="319" customWidth="1"/>
    <col min="14089" max="14089" width="13.1796875" style="319" customWidth="1"/>
    <col min="14090" max="14090" width="18.26953125" style="319" customWidth="1"/>
    <col min="14091" max="14091" width="11.81640625" style="319" customWidth="1"/>
    <col min="14092" max="14092" width="15" style="319" bestFit="1" customWidth="1"/>
    <col min="14093" max="14093" width="15.453125" style="319" customWidth="1"/>
    <col min="14094" max="14095" width="14" style="319" customWidth="1"/>
    <col min="14096" max="14096" width="16.26953125" style="319" customWidth="1"/>
    <col min="14097" max="14097" width="20.453125" style="319" customWidth="1"/>
    <col min="14098" max="14341" width="9.1796875" style="319"/>
    <col min="14342" max="14342" width="12.81640625" style="319" customWidth="1"/>
    <col min="14343" max="14343" width="40.54296875" style="319" customWidth="1"/>
    <col min="14344" max="14344" width="16.26953125" style="319" customWidth="1"/>
    <col min="14345" max="14345" width="13.1796875" style="319" customWidth="1"/>
    <col min="14346" max="14346" width="18.26953125" style="319" customWidth="1"/>
    <col min="14347" max="14347" width="11.81640625" style="319" customWidth="1"/>
    <col min="14348" max="14348" width="15" style="319" bestFit="1" customWidth="1"/>
    <col min="14349" max="14349" width="15.453125" style="319" customWidth="1"/>
    <col min="14350" max="14351" width="14" style="319" customWidth="1"/>
    <col min="14352" max="14352" width="16.26953125" style="319" customWidth="1"/>
    <col min="14353" max="14353" width="20.453125" style="319" customWidth="1"/>
    <col min="14354" max="14597" width="9.1796875" style="319"/>
    <col min="14598" max="14598" width="12.81640625" style="319" customWidth="1"/>
    <col min="14599" max="14599" width="40.54296875" style="319" customWidth="1"/>
    <col min="14600" max="14600" width="16.26953125" style="319" customWidth="1"/>
    <col min="14601" max="14601" width="13.1796875" style="319" customWidth="1"/>
    <col min="14602" max="14602" width="18.26953125" style="319" customWidth="1"/>
    <col min="14603" max="14603" width="11.81640625" style="319" customWidth="1"/>
    <col min="14604" max="14604" width="15" style="319" bestFit="1" customWidth="1"/>
    <col min="14605" max="14605" width="15.453125" style="319" customWidth="1"/>
    <col min="14606" max="14607" width="14" style="319" customWidth="1"/>
    <col min="14608" max="14608" width="16.26953125" style="319" customWidth="1"/>
    <col min="14609" max="14609" width="20.453125" style="319" customWidth="1"/>
    <col min="14610" max="14853" width="9.1796875" style="319"/>
    <col min="14854" max="14854" width="12.81640625" style="319" customWidth="1"/>
    <col min="14855" max="14855" width="40.54296875" style="319" customWidth="1"/>
    <col min="14856" max="14856" width="16.26953125" style="319" customWidth="1"/>
    <col min="14857" max="14857" width="13.1796875" style="319" customWidth="1"/>
    <col min="14858" max="14858" width="18.26953125" style="319" customWidth="1"/>
    <col min="14859" max="14859" width="11.81640625" style="319" customWidth="1"/>
    <col min="14860" max="14860" width="15" style="319" bestFit="1" customWidth="1"/>
    <col min="14861" max="14861" width="15.453125" style="319" customWidth="1"/>
    <col min="14862" max="14863" width="14" style="319" customWidth="1"/>
    <col min="14864" max="14864" width="16.26953125" style="319" customWidth="1"/>
    <col min="14865" max="14865" width="20.453125" style="319" customWidth="1"/>
    <col min="14866" max="15109" width="9.1796875" style="319"/>
    <col min="15110" max="15110" width="12.81640625" style="319" customWidth="1"/>
    <col min="15111" max="15111" width="40.54296875" style="319" customWidth="1"/>
    <col min="15112" max="15112" width="16.26953125" style="319" customWidth="1"/>
    <col min="15113" max="15113" width="13.1796875" style="319" customWidth="1"/>
    <col min="15114" max="15114" width="18.26953125" style="319" customWidth="1"/>
    <col min="15115" max="15115" width="11.81640625" style="319" customWidth="1"/>
    <col min="15116" max="15116" width="15" style="319" bestFit="1" customWidth="1"/>
    <col min="15117" max="15117" width="15.453125" style="319" customWidth="1"/>
    <col min="15118" max="15119" width="14" style="319" customWidth="1"/>
    <col min="15120" max="15120" width="16.26953125" style="319" customWidth="1"/>
    <col min="15121" max="15121" width="20.453125" style="319" customWidth="1"/>
    <col min="15122" max="15365" width="9.1796875" style="319"/>
    <col min="15366" max="15366" width="12.81640625" style="319" customWidth="1"/>
    <col min="15367" max="15367" width="40.54296875" style="319" customWidth="1"/>
    <col min="15368" max="15368" width="16.26953125" style="319" customWidth="1"/>
    <col min="15369" max="15369" width="13.1796875" style="319" customWidth="1"/>
    <col min="15370" max="15370" width="18.26953125" style="319" customWidth="1"/>
    <col min="15371" max="15371" width="11.81640625" style="319" customWidth="1"/>
    <col min="15372" max="15372" width="15" style="319" bestFit="1" customWidth="1"/>
    <col min="15373" max="15373" width="15.453125" style="319" customWidth="1"/>
    <col min="15374" max="15375" width="14" style="319" customWidth="1"/>
    <col min="15376" max="15376" width="16.26953125" style="319" customWidth="1"/>
    <col min="15377" max="15377" width="20.453125" style="319" customWidth="1"/>
    <col min="15378" max="15621" width="9.1796875" style="319"/>
    <col min="15622" max="15622" width="12.81640625" style="319" customWidth="1"/>
    <col min="15623" max="15623" width="40.54296875" style="319" customWidth="1"/>
    <col min="15624" max="15624" width="16.26953125" style="319" customWidth="1"/>
    <col min="15625" max="15625" width="13.1796875" style="319" customWidth="1"/>
    <col min="15626" max="15626" width="18.26953125" style="319" customWidth="1"/>
    <col min="15627" max="15627" width="11.81640625" style="319" customWidth="1"/>
    <col min="15628" max="15628" width="15" style="319" bestFit="1" customWidth="1"/>
    <col min="15629" max="15629" width="15.453125" style="319" customWidth="1"/>
    <col min="15630" max="15631" width="14" style="319" customWidth="1"/>
    <col min="15632" max="15632" width="16.26953125" style="319" customWidth="1"/>
    <col min="15633" max="15633" width="20.453125" style="319" customWidth="1"/>
    <col min="15634" max="15877" width="9.1796875" style="319"/>
    <col min="15878" max="15878" width="12.81640625" style="319" customWidth="1"/>
    <col min="15879" max="15879" width="40.54296875" style="319" customWidth="1"/>
    <col min="15880" max="15880" width="16.26953125" style="319" customWidth="1"/>
    <col min="15881" max="15881" width="13.1796875" style="319" customWidth="1"/>
    <col min="15882" max="15882" width="18.26953125" style="319" customWidth="1"/>
    <col min="15883" max="15883" width="11.81640625" style="319" customWidth="1"/>
    <col min="15884" max="15884" width="15" style="319" bestFit="1" customWidth="1"/>
    <col min="15885" max="15885" width="15.453125" style="319" customWidth="1"/>
    <col min="15886" max="15887" width="14" style="319" customWidth="1"/>
    <col min="15888" max="15888" width="16.26953125" style="319" customWidth="1"/>
    <col min="15889" max="15889" width="20.453125" style="319" customWidth="1"/>
    <col min="15890" max="16133" width="9.1796875" style="319"/>
    <col min="16134" max="16134" width="12.81640625" style="319" customWidth="1"/>
    <col min="16135" max="16135" width="40.54296875" style="319" customWidth="1"/>
    <col min="16136" max="16136" width="16.26953125" style="319" customWidth="1"/>
    <col min="16137" max="16137" width="13.1796875" style="319" customWidth="1"/>
    <col min="16138" max="16138" width="18.26953125" style="319" customWidth="1"/>
    <col min="16139" max="16139" width="11.81640625" style="319" customWidth="1"/>
    <col min="16140" max="16140" width="15" style="319" bestFit="1" customWidth="1"/>
    <col min="16141" max="16141" width="15.453125" style="319" customWidth="1"/>
    <col min="16142" max="16143" width="14" style="319" customWidth="1"/>
    <col min="16144" max="16144" width="16.26953125" style="319" customWidth="1"/>
    <col min="16145" max="16145" width="20.453125" style="319" customWidth="1"/>
    <col min="16146" max="16384" width="9.1796875" style="319"/>
  </cols>
  <sheetData>
    <row r="1" spans="1:20" ht="22.5" customHeight="1" x14ac:dyDescent="0.3">
      <c r="A1" s="377" t="s">
        <v>219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</row>
    <row r="2" spans="1:20" ht="24.75" customHeight="1" x14ac:dyDescent="0.3">
      <c r="A2" s="378" t="s">
        <v>209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</row>
    <row r="3" spans="1:20" ht="17.149999999999999" customHeight="1" x14ac:dyDescent="0.3">
      <c r="A3" s="379" t="s">
        <v>210</v>
      </c>
      <c r="B3" s="380"/>
      <c r="C3" s="380"/>
      <c r="D3" s="380"/>
      <c r="E3" s="380"/>
      <c r="F3" s="380"/>
      <c r="G3" s="380"/>
      <c r="H3" s="380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20" ht="18.75" customHeight="1" x14ac:dyDescent="0.3">
      <c r="A4" s="382" t="s">
        <v>11</v>
      </c>
      <c r="B4" s="382" t="s">
        <v>20</v>
      </c>
      <c r="C4" s="385" t="s">
        <v>211</v>
      </c>
      <c r="D4" s="385" t="s">
        <v>232</v>
      </c>
      <c r="E4" s="388" t="s">
        <v>222</v>
      </c>
      <c r="F4" s="389"/>
      <c r="G4" s="385" t="s">
        <v>0</v>
      </c>
      <c r="H4" s="385" t="s">
        <v>15</v>
      </c>
      <c r="I4" s="388" t="s">
        <v>220</v>
      </c>
      <c r="J4" s="389"/>
      <c r="K4" s="389"/>
      <c r="L4" s="389"/>
      <c r="M4" s="389"/>
      <c r="N4" s="389"/>
      <c r="O4" s="389"/>
      <c r="P4" s="389"/>
      <c r="Q4" s="389"/>
      <c r="R4" s="385" t="s">
        <v>212</v>
      </c>
      <c r="S4" s="385" t="s">
        <v>213</v>
      </c>
      <c r="T4" s="385" t="s">
        <v>214</v>
      </c>
    </row>
    <row r="5" spans="1:20" ht="15" customHeight="1" x14ac:dyDescent="0.3">
      <c r="A5" s="383"/>
      <c r="B5" s="383"/>
      <c r="C5" s="386"/>
      <c r="D5" s="386"/>
      <c r="E5" s="385" t="s">
        <v>215</v>
      </c>
      <c r="F5" s="385" t="s">
        <v>216</v>
      </c>
      <c r="G5" s="386"/>
      <c r="H5" s="386"/>
      <c r="I5" s="396" t="s">
        <v>137</v>
      </c>
      <c r="J5" s="397" t="s">
        <v>224</v>
      </c>
      <c r="K5" s="397" t="s">
        <v>223</v>
      </c>
      <c r="L5" s="391" t="s">
        <v>225</v>
      </c>
      <c r="M5" s="391" t="s">
        <v>226</v>
      </c>
      <c r="N5" s="388" t="s">
        <v>227</v>
      </c>
      <c r="O5" s="389"/>
      <c r="P5" s="394"/>
      <c r="Q5" s="321"/>
      <c r="R5" s="386"/>
      <c r="S5" s="386"/>
      <c r="T5" s="386"/>
    </row>
    <row r="6" spans="1:20" ht="13" x14ac:dyDescent="0.3">
      <c r="A6" s="384"/>
      <c r="B6" s="384"/>
      <c r="C6" s="387"/>
      <c r="D6" s="387"/>
      <c r="E6" s="390"/>
      <c r="F6" s="390"/>
      <c r="G6" s="390"/>
      <c r="H6" s="390"/>
      <c r="I6" s="396"/>
      <c r="J6" s="398"/>
      <c r="K6" s="398"/>
      <c r="L6" s="392"/>
      <c r="M6" s="392"/>
      <c r="N6" s="320" t="s">
        <v>228</v>
      </c>
      <c r="O6" s="320" t="s">
        <v>229</v>
      </c>
      <c r="P6" s="320" t="s">
        <v>230</v>
      </c>
      <c r="Q6" s="320" t="s">
        <v>231</v>
      </c>
      <c r="R6" s="390"/>
      <c r="S6" s="390"/>
      <c r="T6" s="390"/>
    </row>
    <row r="7" spans="1:20" ht="29.25" customHeight="1" x14ac:dyDescent="0.3">
      <c r="A7" s="322">
        <v>43418</v>
      </c>
      <c r="B7" s="323" t="s">
        <v>157</v>
      </c>
      <c r="C7" s="324">
        <v>1</v>
      </c>
      <c r="D7" s="324"/>
      <c r="E7" s="325"/>
      <c r="F7" s="326"/>
      <c r="G7" s="328"/>
      <c r="H7" s="328"/>
      <c r="I7" s="329"/>
      <c r="J7" s="329"/>
      <c r="K7" s="329"/>
      <c r="L7" s="329"/>
      <c r="M7" s="329"/>
      <c r="N7" s="329"/>
      <c r="O7" s="329"/>
      <c r="P7" s="329"/>
      <c r="Q7" s="329">
        <v>1667</v>
      </c>
      <c r="R7" s="328"/>
      <c r="S7" s="328">
        <v>1667</v>
      </c>
      <c r="T7" s="328"/>
    </row>
    <row r="8" spans="1:20" ht="29.25" customHeight="1" x14ac:dyDescent="0.3">
      <c r="A8" s="322">
        <v>43441</v>
      </c>
      <c r="B8" s="330" t="s">
        <v>234</v>
      </c>
      <c r="C8" s="324">
        <v>2</v>
      </c>
      <c r="D8" s="324"/>
      <c r="E8" s="331"/>
      <c r="F8" s="326">
        <v>2831890</v>
      </c>
      <c r="G8" s="326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8">
        <v>2831890</v>
      </c>
    </row>
    <row r="9" spans="1:20" ht="29.25" customHeight="1" x14ac:dyDescent="0.3">
      <c r="A9" s="322">
        <v>43441</v>
      </c>
      <c r="B9" s="330" t="s">
        <v>233</v>
      </c>
      <c r="C9" s="324">
        <v>3</v>
      </c>
      <c r="D9" s="324"/>
      <c r="E9" s="331"/>
      <c r="F9" s="326">
        <v>-200</v>
      </c>
      <c r="G9" s="326"/>
      <c r="H9" s="327"/>
      <c r="I9" s="327"/>
      <c r="J9" s="327"/>
      <c r="K9" s="327"/>
      <c r="L9" s="327"/>
      <c r="M9" s="327"/>
      <c r="N9" s="327"/>
      <c r="O9" s="327"/>
      <c r="P9" s="327"/>
      <c r="Q9" s="327">
        <v>200</v>
      </c>
      <c r="R9" s="328"/>
      <c r="S9" s="326"/>
      <c r="T9" s="328"/>
    </row>
    <row r="10" spans="1:20" ht="29.25" customHeight="1" x14ac:dyDescent="0.3">
      <c r="A10" s="322">
        <v>43444</v>
      </c>
      <c r="B10" s="330" t="s">
        <v>235</v>
      </c>
      <c r="C10" s="332">
        <v>4</v>
      </c>
      <c r="D10" s="332"/>
      <c r="E10" s="333">
        <v>8244433</v>
      </c>
      <c r="F10" s="334">
        <v>-40000</v>
      </c>
      <c r="G10" s="335"/>
      <c r="H10" s="334">
        <v>40000</v>
      </c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8"/>
    </row>
    <row r="11" spans="1:20" ht="29.25" customHeight="1" x14ac:dyDescent="0.3">
      <c r="A11" s="322">
        <v>43819</v>
      </c>
      <c r="B11" s="330" t="s">
        <v>235</v>
      </c>
      <c r="C11" s="336">
        <v>5</v>
      </c>
      <c r="D11" s="336"/>
      <c r="E11" s="333">
        <v>8244434</v>
      </c>
      <c r="F11" s="334">
        <v>-2520</v>
      </c>
      <c r="G11" s="335"/>
      <c r="H11" s="334">
        <v>-40000</v>
      </c>
      <c r="I11" s="326"/>
      <c r="J11" s="326">
        <f>15000+27520</f>
        <v>42520</v>
      </c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ht="29.25" customHeight="1" x14ac:dyDescent="0.3">
      <c r="A12" s="338">
        <v>43454</v>
      </c>
      <c r="B12" s="330" t="s">
        <v>236</v>
      </c>
      <c r="C12" s="336">
        <v>6</v>
      </c>
      <c r="D12" s="336"/>
      <c r="E12" s="333">
        <v>8244435</v>
      </c>
      <c r="F12" s="326">
        <v>-25967</v>
      </c>
      <c r="G12" s="326"/>
      <c r="H12" s="327"/>
      <c r="I12" s="326"/>
      <c r="J12" s="326">
        <v>27000</v>
      </c>
      <c r="K12" s="326"/>
      <c r="L12" s="326"/>
      <c r="M12" s="326"/>
      <c r="N12" s="326"/>
      <c r="O12" s="326"/>
      <c r="P12" s="326"/>
      <c r="Q12" s="326"/>
      <c r="R12" s="326"/>
      <c r="S12" s="326">
        <f>-1667+2700</f>
        <v>1033</v>
      </c>
      <c r="T12" s="328"/>
    </row>
    <row r="13" spans="1:20" ht="29.25" customHeight="1" x14ac:dyDescent="0.3">
      <c r="A13" s="338">
        <v>43455</v>
      </c>
      <c r="B13" s="330" t="s">
        <v>237</v>
      </c>
      <c r="C13" s="324">
        <v>7</v>
      </c>
      <c r="D13" s="324"/>
      <c r="E13" s="339">
        <v>8244438</v>
      </c>
      <c r="F13" s="326">
        <v>-1175000</v>
      </c>
      <c r="G13" s="326"/>
      <c r="H13" s="327">
        <v>1175000</v>
      </c>
      <c r="I13" s="327"/>
      <c r="J13" s="327"/>
      <c r="K13" s="327"/>
      <c r="L13" s="327"/>
      <c r="M13" s="327"/>
      <c r="N13" s="327"/>
      <c r="O13" s="327"/>
      <c r="P13" s="327"/>
      <c r="Q13" s="327"/>
      <c r="R13" s="326"/>
      <c r="S13" s="326"/>
      <c r="T13" s="328"/>
    </row>
    <row r="14" spans="1:20" ht="29.25" customHeight="1" x14ac:dyDescent="0.3">
      <c r="A14" s="364">
        <v>43468</v>
      </c>
      <c r="B14" s="369" t="s">
        <v>238</v>
      </c>
      <c r="C14" s="324">
        <v>8</v>
      </c>
      <c r="D14" s="324"/>
      <c r="E14" s="366">
        <v>8244439</v>
      </c>
      <c r="F14" s="367">
        <v>-552612</v>
      </c>
      <c r="G14" s="367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7">
        <v>552612</v>
      </c>
      <c r="S14" s="367"/>
      <c r="T14" s="328"/>
    </row>
    <row r="15" spans="1:20" ht="29.25" customHeight="1" x14ac:dyDescent="0.3">
      <c r="A15" s="364">
        <v>43475</v>
      </c>
      <c r="B15" s="369" t="s">
        <v>238</v>
      </c>
      <c r="C15" s="324">
        <v>9</v>
      </c>
      <c r="D15" s="324"/>
      <c r="E15" s="366">
        <v>8244441</v>
      </c>
      <c r="F15" s="367">
        <v>-225000</v>
      </c>
      <c r="G15" s="367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7">
        <v>225000</v>
      </c>
      <c r="S15" s="367"/>
      <c r="T15" s="328"/>
    </row>
    <row r="16" spans="1:20" ht="29.25" customHeight="1" x14ac:dyDescent="0.3">
      <c r="A16" s="364">
        <v>43475</v>
      </c>
      <c r="B16" s="365" t="s">
        <v>239</v>
      </c>
      <c r="C16" s="324">
        <v>10</v>
      </c>
      <c r="D16" s="324"/>
      <c r="E16" s="366" t="s">
        <v>240</v>
      </c>
      <c r="F16" s="367">
        <f>-118800-29700-29700</f>
        <v>-178200</v>
      </c>
      <c r="G16" s="367"/>
      <c r="H16" s="368"/>
      <c r="I16" s="368"/>
      <c r="J16" s="368"/>
      <c r="K16" s="368"/>
      <c r="L16" s="368"/>
      <c r="M16" s="368"/>
      <c r="N16" s="368">
        <v>120000</v>
      </c>
      <c r="O16" s="368">
        <v>30000</v>
      </c>
      <c r="P16" s="368">
        <v>30000</v>
      </c>
      <c r="Q16" s="368"/>
      <c r="R16" s="367"/>
      <c r="S16" s="367">
        <v>1800</v>
      </c>
      <c r="T16" s="328"/>
    </row>
    <row r="17" spans="1:20" ht="29.25" customHeight="1" x14ac:dyDescent="0.3">
      <c r="A17" s="344">
        <v>43487</v>
      </c>
      <c r="B17" s="330" t="s">
        <v>236</v>
      </c>
      <c r="C17" s="324">
        <v>11</v>
      </c>
      <c r="D17" s="324"/>
      <c r="E17" s="339">
        <v>8244447</v>
      </c>
      <c r="F17" s="326">
        <v>-40500</v>
      </c>
      <c r="G17" s="326"/>
      <c r="H17" s="327"/>
      <c r="I17" s="337"/>
      <c r="J17" s="337">
        <v>45000</v>
      </c>
      <c r="K17" s="337"/>
      <c r="L17" s="340"/>
      <c r="M17" s="340"/>
      <c r="N17" s="327"/>
      <c r="O17" s="327"/>
      <c r="P17" s="327"/>
      <c r="Q17" s="327"/>
      <c r="R17" s="326"/>
      <c r="S17" s="326">
        <v>4500</v>
      </c>
      <c r="T17" s="328"/>
    </row>
    <row r="18" spans="1:20" ht="29.25" customHeight="1" x14ac:dyDescent="0.3">
      <c r="A18" s="338">
        <v>43487</v>
      </c>
      <c r="B18" s="342" t="s">
        <v>241</v>
      </c>
      <c r="C18" s="324">
        <v>12</v>
      </c>
      <c r="D18" s="324"/>
      <c r="E18" s="333">
        <v>8244446</v>
      </c>
      <c r="F18" s="334">
        <v>-9000</v>
      </c>
      <c r="G18" s="326"/>
      <c r="H18" s="327"/>
      <c r="I18" s="337"/>
      <c r="J18" s="337"/>
      <c r="K18" s="337"/>
      <c r="L18" s="327"/>
      <c r="M18" s="327"/>
      <c r="N18" s="327"/>
      <c r="O18" s="327"/>
      <c r="P18" s="327"/>
      <c r="Q18" s="327"/>
      <c r="R18" s="326"/>
      <c r="S18" s="326">
        <v>-9000</v>
      </c>
      <c r="T18" s="328"/>
    </row>
    <row r="19" spans="1:20" ht="29.25" customHeight="1" x14ac:dyDescent="0.3">
      <c r="A19" s="364">
        <v>43488</v>
      </c>
      <c r="B19" s="369" t="s">
        <v>238</v>
      </c>
      <c r="C19" s="324">
        <v>13</v>
      </c>
      <c r="D19" s="324"/>
      <c r="E19" s="370"/>
      <c r="F19" s="371">
        <v>225000</v>
      </c>
      <c r="G19" s="367"/>
      <c r="H19" s="368"/>
      <c r="I19" s="372"/>
      <c r="J19" s="372"/>
      <c r="K19" s="372"/>
      <c r="L19" s="368"/>
      <c r="M19" s="368"/>
      <c r="N19" s="368"/>
      <c r="O19" s="368"/>
      <c r="P19" s="368"/>
      <c r="Q19" s="368"/>
      <c r="R19" s="343">
        <v>-225000</v>
      </c>
      <c r="S19" s="343"/>
      <c r="T19" s="328"/>
    </row>
    <row r="20" spans="1:20" ht="29.25" customHeight="1" x14ac:dyDescent="0.3">
      <c r="A20" s="364">
        <v>43488</v>
      </c>
      <c r="B20" s="369" t="s">
        <v>238</v>
      </c>
      <c r="C20" s="324">
        <v>14</v>
      </c>
      <c r="D20" s="324"/>
      <c r="E20" s="370"/>
      <c r="F20" s="371">
        <v>552612</v>
      </c>
      <c r="G20" s="367"/>
      <c r="H20" s="368"/>
      <c r="I20" s="372"/>
      <c r="J20" s="372"/>
      <c r="K20" s="372"/>
      <c r="L20" s="368"/>
      <c r="M20" s="368"/>
      <c r="N20" s="368"/>
      <c r="O20" s="368"/>
      <c r="P20" s="368"/>
      <c r="Q20" s="368"/>
      <c r="R20" s="343">
        <v>-552612</v>
      </c>
      <c r="S20" s="343"/>
      <c r="T20" s="328"/>
    </row>
    <row r="21" spans="1:20" ht="29.25" customHeight="1" x14ac:dyDescent="0.3">
      <c r="A21" s="364">
        <v>43494</v>
      </c>
      <c r="B21" s="369" t="s">
        <v>242</v>
      </c>
      <c r="C21" s="324">
        <v>15</v>
      </c>
      <c r="D21" s="324"/>
      <c r="E21" s="366" t="s">
        <v>243</v>
      </c>
      <c r="F21" s="371">
        <f>-58200-14850-14850</f>
        <v>-87900</v>
      </c>
      <c r="G21" s="367"/>
      <c r="H21" s="368"/>
      <c r="I21" s="372"/>
      <c r="J21" s="372"/>
      <c r="K21" s="372"/>
      <c r="L21" s="368"/>
      <c r="M21" s="368"/>
      <c r="N21" s="368">
        <v>60000</v>
      </c>
      <c r="O21" s="368">
        <v>15000</v>
      </c>
      <c r="P21" s="368">
        <v>15000</v>
      </c>
      <c r="Q21" s="368"/>
      <c r="R21" s="343"/>
      <c r="S21" s="343">
        <v>2100</v>
      </c>
      <c r="T21" s="328"/>
    </row>
    <row r="22" spans="1:20" ht="29.25" customHeight="1" x14ac:dyDescent="0.3">
      <c r="A22" s="364">
        <v>43495</v>
      </c>
      <c r="B22" s="369" t="s">
        <v>244</v>
      </c>
      <c r="C22" s="324">
        <v>16</v>
      </c>
      <c r="D22" s="324"/>
      <c r="E22" s="370">
        <v>8244452</v>
      </c>
      <c r="F22" s="371">
        <v>-10000</v>
      </c>
      <c r="G22" s="367"/>
      <c r="H22" s="368"/>
      <c r="I22" s="372"/>
      <c r="J22" s="372"/>
      <c r="K22" s="372"/>
      <c r="L22" s="368"/>
      <c r="M22" s="368"/>
      <c r="N22" s="368"/>
      <c r="O22" s="368"/>
      <c r="P22" s="368"/>
      <c r="Q22" s="368">
        <v>10000</v>
      </c>
      <c r="R22" s="343"/>
      <c r="S22" s="343"/>
      <c r="T22" s="328"/>
    </row>
    <row r="23" spans="1:20" ht="29.25" customHeight="1" x14ac:dyDescent="0.3">
      <c r="A23" s="364">
        <v>43495</v>
      </c>
      <c r="B23" s="369" t="s">
        <v>245</v>
      </c>
      <c r="C23" s="324">
        <v>17</v>
      </c>
      <c r="D23" s="324"/>
      <c r="E23" s="370"/>
      <c r="F23" s="371"/>
      <c r="G23" s="367"/>
      <c r="H23" s="368"/>
      <c r="I23" s="372"/>
      <c r="J23" s="372"/>
      <c r="K23" s="372"/>
      <c r="L23" s="368"/>
      <c r="M23" s="368"/>
      <c r="N23" s="368"/>
      <c r="O23" s="368"/>
      <c r="P23" s="368"/>
      <c r="Q23" s="368">
        <v>904</v>
      </c>
      <c r="R23" s="343"/>
      <c r="S23" s="343">
        <v>904</v>
      </c>
      <c r="T23" s="328"/>
    </row>
    <row r="24" spans="1:20" ht="29.25" customHeight="1" x14ac:dyDescent="0.3">
      <c r="A24" s="364">
        <v>43495</v>
      </c>
      <c r="B24" s="369" t="s">
        <v>236</v>
      </c>
      <c r="C24" s="324">
        <v>18</v>
      </c>
      <c r="D24" s="324"/>
      <c r="E24" s="370">
        <v>8244453</v>
      </c>
      <c r="F24" s="371">
        <v>-13500</v>
      </c>
      <c r="G24" s="367"/>
      <c r="H24" s="368"/>
      <c r="I24" s="372"/>
      <c r="J24" s="372">
        <v>15000</v>
      </c>
      <c r="K24" s="372"/>
      <c r="L24" s="368"/>
      <c r="M24" s="368"/>
      <c r="N24" s="368"/>
      <c r="O24" s="368"/>
      <c r="P24" s="368"/>
      <c r="Q24" s="368"/>
      <c r="R24" s="343"/>
      <c r="S24" s="343">
        <v>1500</v>
      </c>
      <c r="T24" s="328"/>
    </row>
    <row r="25" spans="1:20" ht="29.25" customHeight="1" x14ac:dyDescent="0.3">
      <c r="A25" s="364">
        <v>43495</v>
      </c>
      <c r="B25" s="369" t="s">
        <v>246</v>
      </c>
      <c r="C25" s="324">
        <v>19</v>
      </c>
      <c r="D25" s="324"/>
      <c r="E25" s="366" t="s">
        <v>247</v>
      </c>
      <c r="F25" s="371">
        <f>-6000-6000</f>
        <v>-12000</v>
      </c>
      <c r="G25" s="367"/>
      <c r="H25" s="368"/>
      <c r="I25" s="372"/>
      <c r="J25" s="372">
        <v>12000</v>
      </c>
      <c r="K25" s="372"/>
      <c r="L25" s="368"/>
      <c r="M25" s="368"/>
      <c r="N25" s="368"/>
      <c r="O25" s="368"/>
      <c r="P25" s="368"/>
      <c r="Q25" s="368"/>
      <c r="R25" s="343"/>
      <c r="S25" s="343"/>
      <c r="T25" s="328"/>
    </row>
    <row r="26" spans="1:20" ht="29.25" customHeight="1" x14ac:dyDescent="0.3">
      <c r="A26" s="364">
        <v>43515</v>
      </c>
      <c r="B26" s="369" t="s">
        <v>248</v>
      </c>
      <c r="C26" s="324">
        <v>20</v>
      </c>
      <c r="D26" s="324"/>
      <c r="E26" s="370">
        <v>8244456</v>
      </c>
      <c r="F26" s="371">
        <v>-50000</v>
      </c>
      <c r="G26" s="367"/>
      <c r="H26" s="368">
        <v>50000</v>
      </c>
      <c r="I26" s="372"/>
      <c r="J26" s="372"/>
      <c r="K26" s="372"/>
      <c r="L26" s="368"/>
      <c r="M26" s="368"/>
      <c r="N26" s="368"/>
      <c r="O26" s="368"/>
      <c r="P26" s="368"/>
      <c r="Q26" s="368"/>
      <c r="R26" s="343"/>
      <c r="S26" s="343"/>
      <c r="T26" s="328"/>
    </row>
    <row r="27" spans="1:20" ht="29.25" customHeight="1" x14ac:dyDescent="0.3">
      <c r="A27" s="364">
        <v>43523</v>
      </c>
      <c r="B27" s="369" t="s">
        <v>249</v>
      </c>
      <c r="C27" s="324">
        <v>21</v>
      </c>
      <c r="D27" s="324"/>
      <c r="E27" s="366" t="s">
        <v>250</v>
      </c>
      <c r="F27" s="371">
        <f>-58200-14850-14850</f>
        <v>-87900</v>
      </c>
      <c r="G27" s="367"/>
      <c r="H27" s="368"/>
      <c r="I27" s="372"/>
      <c r="J27" s="372"/>
      <c r="K27" s="372"/>
      <c r="L27" s="368"/>
      <c r="M27" s="368"/>
      <c r="N27" s="368">
        <v>60000</v>
      </c>
      <c r="O27" s="368">
        <v>15000</v>
      </c>
      <c r="P27" s="368">
        <v>15000</v>
      </c>
      <c r="Q27" s="368"/>
      <c r="R27" s="343"/>
      <c r="S27" s="343">
        <v>2100</v>
      </c>
      <c r="T27" s="328"/>
    </row>
    <row r="28" spans="1:20" ht="29.25" customHeight="1" x14ac:dyDescent="0.3">
      <c r="A28" s="364">
        <v>43523</v>
      </c>
      <c r="B28" s="369" t="s">
        <v>244</v>
      </c>
      <c r="C28" s="324">
        <v>22</v>
      </c>
      <c r="D28" s="324"/>
      <c r="E28" s="370">
        <v>8244460</v>
      </c>
      <c r="F28" s="371">
        <v>-10000</v>
      </c>
      <c r="G28" s="367"/>
      <c r="H28" s="368"/>
      <c r="I28" s="372"/>
      <c r="J28" s="372"/>
      <c r="K28" s="372"/>
      <c r="L28" s="368"/>
      <c r="M28" s="368"/>
      <c r="N28" s="368"/>
      <c r="O28" s="368"/>
      <c r="P28" s="368"/>
      <c r="Q28" s="368">
        <v>10000</v>
      </c>
      <c r="R28" s="343"/>
      <c r="S28" s="343"/>
      <c r="T28" s="328"/>
    </row>
    <row r="29" spans="1:20" ht="29.25" customHeight="1" x14ac:dyDescent="0.3">
      <c r="A29" s="364">
        <v>43523</v>
      </c>
      <c r="B29" s="369" t="s">
        <v>181</v>
      </c>
      <c r="C29" s="324">
        <v>23</v>
      </c>
      <c r="D29" s="324">
        <v>1.1000000000000001</v>
      </c>
      <c r="E29" s="370"/>
      <c r="F29" s="371"/>
      <c r="G29" s="367"/>
      <c r="H29" s="368"/>
      <c r="I29" s="372">
        <v>169235.98</v>
      </c>
      <c r="J29" s="372"/>
      <c r="K29" s="372"/>
      <c r="L29" s="368"/>
      <c r="M29" s="368"/>
      <c r="N29" s="368"/>
      <c r="O29" s="368"/>
      <c r="P29" s="368"/>
      <c r="Q29" s="368"/>
      <c r="R29" s="343"/>
      <c r="S29" s="343"/>
      <c r="T29" s="328"/>
    </row>
    <row r="30" spans="1:20" ht="29.25" customHeight="1" x14ac:dyDescent="0.3">
      <c r="A30" s="364">
        <v>43523</v>
      </c>
      <c r="B30" s="369" t="s">
        <v>182</v>
      </c>
      <c r="C30" s="324">
        <v>23</v>
      </c>
      <c r="D30" s="324">
        <v>1.2</v>
      </c>
      <c r="E30" s="370"/>
      <c r="F30" s="371"/>
      <c r="G30" s="367"/>
      <c r="H30" s="368"/>
      <c r="I30" s="372">
        <v>136180.96</v>
      </c>
      <c r="J30" s="372"/>
      <c r="K30" s="372"/>
      <c r="L30" s="368"/>
      <c r="M30" s="368"/>
      <c r="N30" s="368"/>
      <c r="O30" s="368"/>
      <c r="P30" s="368"/>
      <c r="Q30" s="368"/>
      <c r="R30" s="343"/>
      <c r="S30" s="343"/>
      <c r="T30" s="328"/>
    </row>
    <row r="31" spans="1:20" ht="29.25" customHeight="1" x14ac:dyDescent="0.3">
      <c r="A31" s="364">
        <v>43523</v>
      </c>
      <c r="B31" s="369" t="s">
        <v>183</v>
      </c>
      <c r="C31" s="324">
        <v>23</v>
      </c>
      <c r="D31" s="324">
        <v>1.3</v>
      </c>
      <c r="E31" s="370"/>
      <c r="F31" s="371"/>
      <c r="G31" s="367"/>
      <c r="H31" s="368"/>
      <c r="I31" s="372">
        <v>462598.49</v>
      </c>
      <c r="J31" s="372"/>
      <c r="K31" s="372"/>
      <c r="L31" s="368"/>
      <c r="M31" s="368"/>
      <c r="N31" s="368"/>
      <c r="O31" s="368"/>
      <c r="P31" s="368"/>
      <c r="Q31" s="368"/>
      <c r="R31" s="343"/>
      <c r="S31" s="343"/>
      <c r="T31" s="328"/>
    </row>
    <row r="32" spans="1:20" ht="29.25" customHeight="1" x14ac:dyDescent="0.3">
      <c r="A32" s="364">
        <v>43523</v>
      </c>
      <c r="B32" s="369" t="s">
        <v>184</v>
      </c>
      <c r="C32" s="324">
        <v>23</v>
      </c>
      <c r="D32" s="324">
        <v>1.4</v>
      </c>
      <c r="E32" s="370"/>
      <c r="F32" s="371"/>
      <c r="G32" s="367"/>
      <c r="H32" s="368"/>
      <c r="I32" s="372">
        <v>64098.97</v>
      </c>
      <c r="J32" s="372"/>
      <c r="K32" s="372"/>
      <c r="L32" s="368"/>
      <c r="M32" s="368"/>
      <c r="N32" s="368"/>
      <c r="O32" s="368"/>
      <c r="P32" s="368"/>
      <c r="Q32" s="368"/>
      <c r="R32" s="343"/>
      <c r="S32" s="343"/>
      <c r="T32" s="328"/>
    </row>
    <row r="33" spans="1:20" ht="29.25" customHeight="1" x14ac:dyDescent="0.3">
      <c r="A33" s="364">
        <v>43523</v>
      </c>
      <c r="B33" s="369" t="s">
        <v>185</v>
      </c>
      <c r="C33" s="324">
        <v>23</v>
      </c>
      <c r="D33" s="324">
        <v>1.5</v>
      </c>
      <c r="E33" s="370"/>
      <c r="F33" s="371"/>
      <c r="G33" s="367"/>
      <c r="H33" s="368"/>
      <c r="I33" s="372">
        <v>653034.13</v>
      </c>
      <c r="J33" s="372"/>
      <c r="K33" s="372"/>
      <c r="L33" s="368"/>
      <c r="M33" s="368"/>
      <c r="N33" s="368"/>
      <c r="O33" s="368"/>
      <c r="P33" s="368"/>
      <c r="Q33" s="368"/>
      <c r="R33" s="343"/>
      <c r="S33" s="343"/>
      <c r="T33" s="328"/>
    </row>
    <row r="34" spans="1:20" ht="29.25" customHeight="1" x14ac:dyDescent="0.3">
      <c r="A34" s="364">
        <v>43523</v>
      </c>
      <c r="B34" s="369" t="s">
        <v>186</v>
      </c>
      <c r="C34" s="324">
        <v>23</v>
      </c>
      <c r="D34" s="324">
        <v>1.6</v>
      </c>
      <c r="E34" s="370"/>
      <c r="F34" s="371"/>
      <c r="G34" s="367"/>
      <c r="H34" s="368"/>
      <c r="I34" s="372">
        <v>387570.87</v>
      </c>
      <c r="J34" s="372"/>
      <c r="K34" s="372"/>
      <c r="L34" s="368"/>
      <c r="M34" s="368"/>
      <c r="N34" s="368"/>
      <c r="O34" s="368"/>
      <c r="P34" s="368"/>
      <c r="Q34" s="368"/>
      <c r="R34" s="343"/>
      <c r="S34" s="343"/>
      <c r="T34" s="328"/>
    </row>
    <row r="35" spans="1:20" ht="29.25" customHeight="1" x14ac:dyDescent="0.3">
      <c r="A35" s="364">
        <v>43523</v>
      </c>
      <c r="B35" s="369" t="s">
        <v>188</v>
      </c>
      <c r="C35" s="324">
        <v>23</v>
      </c>
      <c r="D35" s="324">
        <v>1.8</v>
      </c>
      <c r="E35" s="370"/>
      <c r="F35" s="371"/>
      <c r="G35" s="367"/>
      <c r="H35" s="368"/>
      <c r="I35" s="372">
        <v>80424.38</v>
      </c>
      <c r="J35" s="372"/>
      <c r="K35" s="372"/>
      <c r="L35" s="368"/>
      <c r="M35" s="368"/>
      <c r="N35" s="368"/>
      <c r="O35" s="368"/>
      <c r="P35" s="368"/>
      <c r="Q35" s="368"/>
      <c r="R35" s="343"/>
      <c r="S35" s="343"/>
      <c r="T35" s="328"/>
    </row>
    <row r="36" spans="1:20" ht="29.25" customHeight="1" x14ac:dyDescent="0.35">
      <c r="A36" s="364">
        <v>43523</v>
      </c>
      <c r="B36" s="252" t="s">
        <v>251</v>
      </c>
      <c r="C36" s="324">
        <v>23</v>
      </c>
      <c r="D36" s="324">
        <v>1.18</v>
      </c>
      <c r="E36" s="370"/>
      <c r="F36" s="371"/>
      <c r="G36" s="367"/>
      <c r="H36" s="368"/>
      <c r="I36" s="372">
        <v>39062.879999999997</v>
      </c>
      <c r="J36" s="372"/>
      <c r="K36" s="372"/>
      <c r="L36" s="368"/>
      <c r="M36" s="368"/>
      <c r="N36" s="368"/>
      <c r="O36" s="368"/>
      <c r="P36" s="368"/>
      <c r="Q36" s="368"/>
      <c r="R36" s="343"/>
      <c r="S36" s="343"/>
      <c r="T36" s="328"/>
    </row>
    <row r="37" spans="1:20" ht="29.25" customHeight="1" x14ac:dyDescent="0.35">
      <c r="A37" s="364">
        <v>43523</v>
      </c>
      <c r="B37" s="252" t="s">
        <v>252</v>
      </c>
      <c r="C37" s="324">
        <v>23</v>
      </c>
      <c r="D37" s="324">
        <v>1.19</v>
      </c>
      <c r="E37" s="370"/>
      <c r="F37" s="371"/>
      <c r="G37" s="367"/>
      <c r="H37" s="368"/>
      <c r="I37" s="372">
        <v>58594.31</v>
      </c>
      <c r="J37" s="372"/>
      <c r="K37" s="372"/>
      <c r="L37" s="368"/>
      <c r="M37" s="368"/>
      <c r="N37" s="368"/>
      <c r="O37" s="368"/>
      <c r="P37" s="368"/>
      <c r="Q37" s="368"/>
      <c r="R37" s="343"/>
      <c r="S37" s="343"/>
      <c r="T37" s="328"/>
    </row>
    <row r="38" spans="1:20" ht="29.25" customHeight="1" x14ac:dyDescent="0.35">
      <c r="A38" s="364">
        <v>43523</v>
      </c>
      <c r="B38" s="252" t="s">
        <v>180</v>
      </c>
      <c r="C38" s="324">
        <v>23</v>
      </c>
      <c r="D38" s="373">
        <v>1.2</v>
      </c>
      <c r="E38" s="370"/>
      <c r="F38" s="371"/>
      <c r="G38" s="367"/>
      <c r="H38" s="368"/>
      <c r="I38" s="372">
        <v>350000</v>
      </c>
      <c r="J38" s="372"/>
      <c r="K38" s="372"/>
      <c r="L38" s="368"/>
      <c r="M38" s="368"/>
      <c r="N38" s="368"/>
      <c r="O38" s="368"/>
      <c r="P38" s="368"/>
      <c r="Q38" s="368"/>
      <c r="R38" s="343"/>
      <c r="S38" s="343"/>
      <c r="T38" s="328"/>
    </row>
    <row r="39" spans="1:20" ht="29.25" customHeight="1" x14ac:dyDescent="0.3">
      <c r="A39" s="364">
        <v>43523</v>
      </c>
      <c r="B39" s="369" t="s">
        <v>237</v>
      </c>
      <c r="C39" s="324">
        <v>23</v>
      </c>
      <c r="D39" s="324"/>
      <c r="E39" s="370"/>
      <c r="F39" s="371"/>
      <c r="G39" s="367"/>
      <c r="H39" s="368">
        <v>-1175000</v>
      </c>
      <c r="I39" s="372"/>
      <c r="J39" s="372"/>
      <c r="K39" s="372"/>
      <c r="L39" s="368"/>
      <c r="M39" s="368"/>
      <c r="N39" s="368"/>
      <c r="O39" s="368"/>
      <c r="P39" s="368"/>
      <c r="Q39" s="368"/>
      <c r="R39" s="343"/>
      <c r="S39" s="343">
        <v>1225800.97</v>
      </c>
      <c r="T39" s="328"/>
    </row>
    <row r="40" spans="1:20" ht="29.25" customHeight="1" x14ac:dyDescent="0.3">
      <c r="A40" s="364">
        <v>43523</v>
      </c>
      <c r="B40" s="369" t="s">
        <v>245</v>
      </c>
      <c r="C40" s="324">
        <v>24</v>
      </c>
      <c r="D40" s="324"/>
      <c r="E40" s="370">
        <v>8244461</v>
      </c>
      <c r="F40" s="371">
        <v>-1808</v>
      </c>
      <c r="G40" s="367"/>
      <c r="H40" s="368"/>
      <c r="I40" s="372"/>
      <c r="J40" s="372"/>
      <c r="K40" s="372">
        <v>904</v>
      </c>
      <c r="L40" s="368"/>
      <c r="M40" s="368"/>
      <c r="N40" s="368"/>
      <c r="O40" s="368"/>
      <c r="P40" s="368"/>
      <c r="Q40" s="368"/>
      <c r="R40" s="343"/>
      <c r="S40" s="343">
        <v>-904</v>
      </c>
      <c r="T40" s="328"/>
    </row>
    <row r="41" spans="1:20" ht="29.25" customHeight="1" x14ac:dyDescent="0.3">
      <c r="A41" s="364">
        <v>43529</v>
      </c>
      <c r="B41" s="369" t="s">
        <v>236</v>
      </c>
      <c r="C41" s="324">
        <v>25</v>
      </c>
      <c r="D41" s="324"/>
      <c r="E41" s="370">
        <v>8244462</v>
      </c>
      <c r="F41" s="371">
        <v>-81000</v>
      </c>
      <c r="G41" s="367"/>
      <c r="H41" s="368"/>
      <c r="I41" s="372"/>
      <c r="J41" s="372">
        <v>45000</v>
      </c>
      <c r="K41" s="372"/>
      <c r="L41" s="368"/>
      <c r="M41" s="368"/>
      <c r="N41" s="368"/>
      <c r="O41" s="368"/>
      <c r="P41" s="368"/>
      <c r="Q41" s="368"/>
      <c r="R41" s="343">
        <v>40500</v>
      </c>
      <c r="S41" s="343">
        <v>4500</v>
      </c>
      <c r="T41" s="328"/>
    </row>
    <row r="42" spans="1:20" ht="29.25" customHeight="1" x14ac:dyDescent="0.3">
      <c r="A42" s="364">
        <v>43531</v>
      </c>
      <c r="B42" s="369" t="s">
        <v>253</v>
      </c>
      <c r="C42" s="324">
        <v>26</v>
      </c>
      <c r="D42" s="324"/>
      <c r="E42" s="370">
        <v>7491142</v>
      </c>
      <c r="F42" s="371">
        <v>-349200</v>
      </c>
      <c r="G42" s="367"/>
      <c r="H42" s="368">
        <v>349200</v>
      </c>
      <c r="I42" s="372"/>
      <c r="J42" s="372"/>
      <c r="K42" s="372"/>
      <c r="L42" s="368"/>
      <c r="M42" s="368"/>
      <c r="N42" s="368"/>
      <c r="O42" s="368"/>
      <c r="P42" s="368"/>
      <c r="Q42" s="368"/>
      <c r="R42" s="343"/>
      <c r="S42" s="343"/>
      <c r="T42" s="328"/>
    </row>
    <row r="43" spans="1:20" ht="29.25" customHeight="1" x14ac:dyDescent="0.3">
      <c r="A43" s="364">
        <v>43545</v>
      </c>
      <c r="B43" s="369" t="s">
        <v>234</v>
      </c>
      <c r="C43" s="324">
        <v>27</v>
      </c>
      <c r="D43" s="324"/>
      <c r="E43" s="370"/>
      <c r="F43" s="371">
        <v>1032669</v>
      </c>
      <c r="G43" s="367"/>
      <c r="H43" s="368"/>
      <c r="I43" s="372"/>
      <c r="J43" s="372"/>
      <c r="K43" s="372"/>
      <c r="L43" s="368"/>
      <c r="M43" s="368"/>
      <c r="N43" s="368"/>
      <c r="O43" s="368"/>
      <c r="P43" s="368"/>
      <c r="Q43" s="368"/>
      <c r="R43" s="343"/>
      <c r="S43" s="343"/>
      <c r="T43" s="328">
        <v>1032669</v>
      </c>
    </row>
    <row r="44" spans="1:20" ht="29.25" customHeight="1" x14ac:dyDescent="0.3">
      <c r="A44" s="364">
        <v>43549</v>
      </c>
      <c r="B44" s="369" t="s">
        <v>237</v>
      </c>
      <c r="C44" s="324">
        <v>28</v>
      </c>
      <c r="D44" s="324"/>
      <c r="E44" s="370">
        <v>7491143</v>
      </c>
      <c r="F44" s="371">
        <v>-1175000</v>
      </c>
      <c r="G44" s="367"/>
      <c r="H44" s="368"/>
      <c r="I44" s="372"/>
      <c r="J44" s="372"/>
      <c r="K44" s="372"/>
      <c r="L44" s="368"/>
      <c r="M44" s="368"/>
      <c r="N44" s="368"/>
      <c r="O44" s="368"/>
      <c r="P44" s="368"/>
      <c r="Q44" s="368"/>
      <c r="R44" s="343"/>
      <c r="S44" s="343">
        <v>-1175000</v>
      </c>
      <c r="T44" s="328"/>
    </row>
    <row r="45" spans="1:20" ht="29.25" customHeight="1" x14ac:dyDescent="0.3">
      <c r="A45" s="364">
        <v>43551</v>
      </c>
      <c r="B45" s="369" t="s">
        <v>254</v>
      </c>
      <c r="C45" s="324">
        <v>29</v>
      </c>
      <c r="D45" s="324"/>
      <c r="E45" s="366" t="s">
        <v>255</v>
      </c>
      <c r="F45" s="371">
        <f>-14850-14850</f>
        <v>-29700</v>
      </c>
      <c r="G45" s="367"/>
      <c r="H45" s="368">
        <v>-58200</v>
      </c>
      <c r="I45" s="372"/>
      <c r="J45" s="372"/>
      <c r="K45" s="372"/>
      <c r="L45" s="368"/>
      <c r="M45" s="368"/>
      <c r="N45" s="368">
        <v>60000</v>
      </c>
      <c r="O45" s="368">
        <v>15000</v>
      </c>
      <c r="P45" s="368">
        <v>15000</v>
      </c>
      <c r="Q45" s="368"/>
      <c r="R45" s="343"/>
      <c r="S45" s="343">
        <v>2100</v>
      </c>
      <c r="T45" s="328"/>
    </row>
    <row r="46" spans="1:20" ht="29.25" customHeight="1" x14ac:dyDescent="0.3">
      <c r="A46" s="364">
        <v>43551</v>
      </c>
      <c r="B46" s="369" t="s">
        <v>244</v>
      </c>
      <c r="C46" s="324">
        <v>30</v>
      </c>
      <c r="D46" s="324"/>
      <c r="E46" s="370">
        <v>7491146</v>
      </c>
      <c r="F46" s="371">
        <v>-10000</v>
      </c>
      <c r="G46" s="367"/>
      <c r="H46" s="368"/>
      <c r="I46" s="372"/>
      <c r="J46" s="372"/>
      <c r="K46" s="372"/>
      <c r="L46" s="368"/>
      <c r="M46" s="368"/>
      <c r="N46" s="368"/>
      <c r="O46" s="368"/>
      <c r="P46" s="368"/>
      <c r="Q46" s="368">
        <v>10000</v>
      </c>
      <c r="R46" s="343"/>
      <c r="S46" s="343"/>
      <c r="T46" s="328"/>
    </row>
    <row r="47" spans="1:20" ht="29.25" customHeight="1" x14ac:dyDescent="0.3">
      <c r="A47" s="364">
        <v>43551</v>
      </c>
      <c r="B47" s="369" t="s">
        <v>256</v>
      </c>
      <c r="C47" s="324">
        <v>31</v>
      </c>
      <c r="D47" s="324"/>
      <c r="E47" s="370"/>
      <c r="F47" s="371">
        <v>27875</v>
      </c>
      <c r="G47" s="367"/>
      <c r="H47" s="368">
        <v>-50000</v>
      </c>
      <c r="I47" s="372"/>
      <c r="J47" s="372"/>
      <c r="K47" s="372">
        <f>18000+4125</f>
        <v>22125</v>
      </c>
      <c r="L47" s="368"/>
      <c r="M47" s="368"/>
      <c r="N47" s="368"/>
      <c r="O47" s="368"/>
      <c r="P47" s="368"/>
      <c r="Q47" s="368"/>
      <c r="R47" s="343"/>
      <c r="S47" s="343"/>
      <c r="T47" s="328"/>
    </row>
    <row r="48" spans="1:20" ht="29.25" customHeight="1" x14ac:dyDescent="0.3">
      <c r="A48" s="364">
        <v>43551</v>
      </c>
      <c r="B48" s="369" t="s">
        <v>234</v>
      </c>
      <c r="C48" s="324">
        <v>32</v>
      </c>
      <c r="D48" s="324"/>
      <c r="E48" s="370"/>
      <c r="F48" s="371">
        <v>1038400</v>
      </c>
      <c r="G48" s="367"/>
      <c r="H48" s="368"/>
      <c r="I48" s="372"/>
      <c r="J48" s="372"/>
      <c r="K48" s="372"/>
      <c r="L48" s="368"/>
      <c r="M48" s="368"/>
      <c r="N48" s="368"/>
      <c r="O48" s="368"/>
      <c r="P48" s="368"/>
      <c r="Q48" s="368"/>
      <c r="R48" s="343"/>
      <c r="S48" s="343"/>
      <c r="T48" s="328">
        <v>1038400</v>
      </c>
    </row>
    <row r="49" spans="1:20" ht="29.25" customHeight="1" x14ac:dyDescent="0.3">
      <c r="A49" s="364">
        <v>43555</v>
      </c>
      <c r="B49" s="369" t="s">
        <v>233</v>
      </c>
      <c r="C49" s="324">
        <v>33</v>
      </c>
      <c r="D49" s="324"/>
      <c r="E49" s="370"/>
      <c r="F49" s="371">
        <v>-200</v>
      </c>
      <c r="G49" s="367"/>
      <c r="H49" s="368"/>
      <c r="I49" s="372"/>
      <c r="J49" s="372"/>
      <c r="K49" s="372"/>
      <c r="L49" s="368"/>
      <c r="M49" s="368"/>
      <c r="N49" s="368"/>
      <c r="O49" s="368"/>
      <c r="P49" s="368"/>
      <c r="Q49" s="368">
        <v>200</v>
      </c>
      <c r="R49" s="343"/>
      <c r="S49" s="343"/>
      <c r="T49" s="328"/>
    </row>
    <row r="50" spans="1:20" ht="29.25" customHeight="1" x14ac:dyDescent="0.3">
      <c r="A50" s="338">
        <v>43555</v>
      </c>
      <c r="B50" s="330" t="s">
        <v>241</v>
      </c>
      <c r="C50" s="324">
        <v>34</v>
      </c>
      <c r="D50" s="324"/>
      <c r="E50" s="333">
        <v>7491147</v>
      </c>
      <c r="F50" s="334">
        <v>-12300</v>
      </c>
      <c r="G50" s="326"/>
      <c r="H50" s="327"/>
      <c r="I50" s="337"/>
      <c r="J50" s="337"/>
      <c r="K50" s="337"/>
      <c r="L50" s="327"/>
      <c r="M50" s="327"/>
      <c r="N50" s="327"/>
      <c r="O50" s="327"/>
      <c r="P50" s="327"/>
      <c r="Q50" s="327"/>
      <c r="R50" s="343"/>
      <c r="S50" s="343">
        <v>-12300</v>
      </c>
      <c r="T50" s="328"/>
    </row>
    <row r="51" spans="1:20" ht="29.25" customHeight="1" x14ac:dyDescent="0.3">
      <c r="A51" s="338"/>
      <c r="B51" s="330"/>
      <c r="C51" s="324"/>
      <c r="D51" s="324"/>
      <c r="E51" s="333"/>
      <c r="F51" s="326"/>
      <c r="G51" s="326"/>
      <c r="H51" s="327"/>
      <c r="I51" s="337"/>
      <c r="J51" s="337"/>
      <c r="K51" s="337"/>
      <c r="L51" s="327"/>
      <c r="M51" s="327"/>
      <c r="N51" s="327"/>
      <c r="O51" s="327"/>
      <c r="P51" s="327"/>
      <c r="Q51" s="327"/>
      <c r="R51" s="343"/>
      <c r="S51" s="343"/>
      <c r="T51" s="328"/>
    </row>
    <row r="52" spans="1:20" ht="29.25" customHeight="1" x14ac:dyDescent="0.3">
      <c r="A52" s="338"/>
      <c r="B52" s="330"/>
      <c r="C52" s="324"/>
      <c r="D52" s="324"/>
      <c r="E52" s="341"/>
      <c r="F52" s="326"/>
      <c r="G52" s="326"/>
      <c r="H52" s="327"/>
      <c r="I52" s="337"/>
      <c r="J52" s="337"/>
      <c r="K52" s="337"/>
      <c r="L52" s="327"/>
      <c r="M52" s="327"/>
      <c r="N52" s="327"/>
      <c r="O52" s="327"/>
      <c r="P52" s="327"/>
      <c r="Q52" s="327"/>
      <c r="R52" s="343"/>
      <c r="S52" s="343"/>
      <c r="T52" s="328"/>
    </row>
    <row r="53" spans="1:20" ht="30.75" customHeight="1" x14ac:dyDescent="0.3">
      <c r="A53" s="344"/>
      <c r="B53" s="330" t="s">
        <v>217</v>
      </c>
      <c r="C53" s="345"/>
      <c r="D53" s="345"/>
      <c r="E53" s="341"/>
      <c r="F53" s="327">
        <f t="shared" ref="F53:N53" si="0">SUM(F7:F52)</f>
        <v>1528939</v>
      </c>
      <c r="G53" s="327">
        <f t="shared" si="0"/>
        <v>0</v>
      </c>
      <c r="H53" s="327">
        <f t="shared" si="0"/>
        <v>291000</v>
      </c>
      <c r="I53" s="327">
        <f t="shared" si="0"/>
        <v>2400800.9699999997</v>
      </c>
      <c r="J53" s="327">
        <f t="shared" si="0"/>
        <v>186520</v>
      </c>
      <c r="K53" s="327">
        <f t="shared" si="0"/>
        <v>23029</v>
      </c>
      <c r="L53" s="327">
        <f t="shared" si="0"/>
        <v>0</v>
      </c>
      <c r="M53" s="327">
        <f t="shared" si="0"/>
        <v>0</v>
      </c>
      <c r="N53" s="327">
        <f t="shared" si="0"/>
        <v>300000</v>
      </c>
      <c r="O53" s="327">
        <f t="shared" ref="O53:T53" si="1">SUM(O7:O52)</f>
        <v>75000</v>
      </c>
      <c r="P53" s="327">
        <f t="shared" si="1"/>
        <v>75000</v>
      </c>
      <c r="Q53" s="327">
        <f t="shared" si="1"/>
        <v>32971</v>
      </c>
      <c r="R53" s="327">
        <f t="shared" si="1"/>
        <v>40500</v>
      </c>
      <c r="S53" s="327">
        <f t="shared" si="1"/>
        <v>50800.969999999972</v>
      </c>
      <c r="T53" s="327">
        <f t="shared" si="1"/>
        <v>4902959</v>
      </c>
    </row>
    <row r="54" spans="1:20" ht="30.75" customHeight="1" x14ac:dyDescent="0.3">
      <c r="A54" s="344"/>
      <c r="B54" s="330"/>
      <c r="C54" s="345"/>
      <c r="D54" s="345"/>
      <c r="E54" s="341"/>
      <c r="F54" s="334"/>
      <c r="G54" s="346"/>
      <c r="H54" s="347"/>
      <c r="I54" s="32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</row>
    <row r="55" spans="1:20" ht="30.75" customHeight="1" x14ac:dyDescent="0.3">
      <c r="A55" s="344"/>
      <c r="B55" s="330" t="s">
        <v>257</v>
      </c>
      <c r="C55" s="345"/>
      <c r="D55" s="345"/>
      <c r="E55" s="341"/>
      <c r="F55" s="334"/>
      <c r="G55" s="346"/>
      <c r="H55" s="348"/>
      <c r="I55" s="374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</row>
    <row r="56" spans="1:20" ht="30.75" customHeight="1" x14ac:dyDescent="0.3">
      <c r="A56" s="349"/>
      <c r="B56" s="350" t="s">
        <v>218</v>
      </c>
      <c r="C56" s="351"/>
      <c r="D56" s="351"/>
      <c r="E56" s="352"/>
      <c r="F56" s="348">
        <f>+F55+F53</f>
        <v>1528939</v>
      </c>
      <c r="G56" s="348">
        <f t="shared" ref="G56" si="2">+G55+G53</f>
        <v>0</v>
      </c>
      <c r="H56" s="348">
        <f>+H55+H53</f>
        <v>291000</v>
      </c>
      <c r="I56" s="374">
        <f>+I55+I53</f>
        <v>2400800.9699999997</v>
      </c>
      <c r="J56" s="348">
        <f t="shared" ref="J56:K56" si="3">+J55+J53</f>
        <v>186520</v>
      </c>
      <c r="K56" s="348">
        <f t="shared" si="3"/>
        <v>23029</v>
      </c>
      <c r="L56" s="348">
        <f>+L55+L53</f>
        <v>0</v>
      </c>
      <c r="M56" s="348">
        <f t="shared" ref="M56:T56" si="4">+M55+M53</f>
        <v>0</v>
      </c>
      <c r="N56" s="348">
        <f t="shared" si="4"/>
        <v>300000</v>
      </c>
      <c r="O56" s="348">
        <f t="shared" si="4"/>
        <v>75000</v>
      </c>
      <c r="P56" s="348">
        <f t="shared" si="4"/>
        <v>75000</v>
      </c>
      <c r="Q56" s="348">
        <f t="shared" si="4"/>
        <v>32971</v>
      </c>
      <c r="R56" s="348">
        <f t="shared" si="4"/>
        <v>40500</v>
      </c>
      <c r="S56" s="348">
        <f t="shared" si="4"/>
        <v>50800.969999999972</v>
      </c>
      <c r="T56" s="348">
        <f t="shared" si="4"/>
        <v>4902959</v>
      </c>
    </row>
    <row r="57" spans="1:20" ht="30.75" customHeight="1" x14ac:dyDescent="0.3">
      <c r="A57" s="395"/>
      <c r="B57" s="395"/>
      <c r="Q57" s="319">
        <f>+Q56/127.86</f>
        <v>257.86798060378538</v>
      </c>
      <c r="S57" s="319">
        <f>+S56/127.86</f>
        <v>397.31714375097744</v>
      </c>
    </row>
    <row r="58" spans="1:20" ht="21" customHeight="1" x14ac:dyDescent="0.3">
      <c r="A58" s="353"/>
      <c r="B58" s="354"/>
      <c r="I58" s="355"/>
      <c r="J58" s="355"/>
      <c r="K58" s="355"/>
      <c r="L58" s="355">
        <f>SUM(I53:Q53)</f>
        <v>3093320.9699999997</v>
      </c>
      <c r="M58" s="355"/>
      <c r="N58" s="356"/>
      <c r="O58" s="355"/>
      <c r="P58" s="355"/>
      <c r="Q58" s="356"/>
      <c r="R58" s="354"/>
      <c r="S58" s="357"/>
      <c r="T58" s="355"/>
    </row>
    <row r="59" spans="1:20" ht="21" customHeight="1" x14ac:dyDescent="0.3">
      <c r="A59" s="353"/>
      <c r="B59" s="354"/>
      <c r="R59" s="354"/>
      <c r="S59" s="357"/>
    </row>
    <row r="60" spans="1:20" ht="21" customHeight="1" x14ac:dyDescent="0.35">
      <c r="A60" s="358" t="s">
        <v>5</v>
      </c>
      <c r="B60" s="359"/>
      <c r="C60" s="360"/>
      <c r="D60" s="360"/>
      <c r="E60" s="360"/>
      <c r="F60" s="360"/>
      <c r="G60" s="360"/>
      <c r="H60" s="360"/>
      <c r="I60" s="361"/>
      <c r="J60" s="361"/>
      <c r="K60" s="361"/>
      <c r="L60" s="361"/>
      <c r="M60" s="361"/>
      <c r="N60" s="361"/>
      <c r="O60" s="361"/>
      <c r="P60" s="361"/>
      <c r="Q60" s="361"/>
      <c r="R60" s="17" t="s">
        <v>14</v>
      </c>
      <c r="S60" s="362"/>
      <c r="T60" s="361"/>
    </row>
    <row r="61" spans="1:20" ht="21" customHeight="1" x14ac:dyDescent="0.35">
      <c r="A61" s="393" t="s">
        <v>7</v>
      </c>
      <c r="B61" s="393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18" t="s">
        <v>7</v>
      </c>
      <c r="S61" s="360"/>
      <c r="T61" s="360"/>
    </row>
    <row r="62" spans="1:20" ht="21" customHeight="1" x14ac:dyDescent="0.35">
      <c r="A62" s="188" t="s">
        <v>107</v>
      </c>
      <c r="B62" s="188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13" t="s">
        <v>109</v>
      </c>
      <c r="S62" s="360"/>
      <c r="T62" s="362"/>
    </row>
    <row r="63" spans="1:20" ht="21" customHeight="1" x14ac:dyDescent="0.3">
      <c r="A63" s="188" t="s">
        <v>108</v>
      </c>
      <c r="B63" s="188"/>
      <c r="R63" s="313" t="s">
        <v>110</v>
      </c>
    </row>
    <row r="64" spans="1:20" ht="21" customHeight="1" x14ac:dyDescent="0.3">
      <c r="A64" s="173" t="s">
        <v>258</v>
      </c>
      <c r="B64" s="173"/>
      <c r="R64" s="173" t="s">
        <v>258</v>
      </c>
    </row>
  </sheetData>
  <mergeCells count="24">
    <mergeCell ref="A61:B61"/>
    <mergeCell ref="E5:E6"/>
    <mergeCell ref="F5:F6"/>
    <mergeCell ref="N5:P5"/>
    <mergeCell ref="A57:B57"/>
    <mergeCell ref="I5:I6"/>
    <mergeCell ref="J5:J6"/>
    <mergeCell ref="K5:K6"/>
    <mergeCell ref="H4:H6"/>
    <mergeCell ref="I4:Q4"/>
    <mergeCell ref="A1:T1"/>
    <mergeCell ref="A2:T2"/>
    <mergeCell ref="A3:T3"/>
    <mergeCell ref="A4:A6"/>
    <mergeCell ref="B4:B6"/>
    <mergeCell ref="C4:C6"/>
    <mergeCell ref="D4:D6"/>
    <mergeCell ref="E4:F4"/>
    <mergeCell ref="G4:G6"/>
    <mergeCell ref="R4:R6"/>
    <mergeCell ref="S4:S6"/>
    <mergeCell ref="T4:T6"/>
    <mergeCell ref="L5:L6"/>
    <mergeCell ref="M5:M6"/>
  </mergeCells>
  <printOptions headings="1"/>
  <pageMargins left="0" right="0" top="0.97" bottom="0.25" header="0" footer="0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zoomScale="80" zoomScaleNormal="80" workbookViewId="0">
      <selection activeCell="B32" sqref="B32"/>
    </sheetView>
  </sheetViews>
  <sheetFormatPr defaultRowHeight="14.5" x14ac:dyDescent="0.35"/>
  <cols>
    <col min="1" max="1" width="8.54296875" bestFit="1" customWidth="1"/>
    <col min="2" max="2" width="54.1796875" bestFit="1" customWidth="1"/>
    <col min="3" max="3" width="9.7265625" hidden="1" customWidth="1"/>
    <col min="4" max="4" width="6" hidden="1" customWidth="1"/>
    <col min="5" max="5" width="10.1796875" hidden="1" customWidth="1"/>
    <col min="6" max="6" width="16.453125" hidden="1" customWidth="1"/>
    <col min="7" max="7" width="12.1796875" hidden="1" customWidth="1"/>
    <col min="8" max="8" width="15.7265625" bestFit="1" customWidth="1"/>
    <col min="9" max="9" width="15.1796875" customWidth="1"/>
    <col min="10" max="11" width="18.7265625" hidden="1" customWidth="1"/>
    <col min="12" max="12" width="21.26953125" hidden="1" customWidth="1"/>
    <col min="13" max="13" width="16.453125" customWidth="1"/>
    <col min="14" max="14" width="17.1796875" customWidth="1"/>
    <col min="15" max="15" width="20.7265625" hidden="1" customWidth="1"/>
    <col min="16" max="16" width="17.54296875" hidden="1" customWidth="1"/>
    <col min="17" max="17" width="24.7265625" hidden="1" customWidth="1"/>
    <col min="18" max="18" width="18.7265625" hidden="1" customWidth="1"/>
    <col min="19" max="19" width="20.54296875" hidden="1" customWidth="1"/>
    <col min="20" max="21" width="16.1796875" hidden="1" customWidth="1"/>
    <col min="22" max="22" width="15.26953125" customWidth="1"/>
    <col min="23" max="23" width="16.81640625" customWidth="1"/>
    <col min="24" max="24" width="9" customWidth="1"/>
    <col min="25" max="25" width="24.7265625" customWidth="1"/>
    <col min="27" max="27" width="13.81640625" bestFit="1" customWidth="1"/>
    <col min="190" max="190" width="4" bestFit="1" customWidth="1"/>
    <col min="191" max="191" width="56" bestFit="1" customWidth="1"/>
    <col min="192" max="192" width="9.7265625" bestFit="1" customWidth="1"/>
    <col min="193" max="193" width="6" bestFit="1" customWidth="1"/>
    <col min="194" max="194" width="10.1796875" bestFit="1" customWidth="1"/>
    <col min="195" max="195" width="14" bestFit="1" customWidth="1"/>
    <col min="196" max="196" width="12.1796875" bestFit="1" customWidth="1"/>
    <col min="197" max="197" width="21.7265625" bestFit="1" customWidth="1"/>
    <col min="198" max="198" width="19.54296875" bestFit="1" customWidth="1"/>
    <col min="446" max="446" width="4" bestFit="1" customWidth="1"/>
    <col min="447" max="447" width="56" bestFit="1" customWidth="1"/>
    <col min="448" max="448" width="9.7265625" bestFit="1" customWidth="1"/>
    <col min="449" max="449" width="6" bestFit="1" customWidth="1"/>
    <col min="450" max="450" width="10.1796875" bestFit="1" customWidth="1"/>
    <col min="451" max="451" width="14" bestFit="1" customWidth="1"/>
    <col min="452" max="452" width="12.1796875" bestFit="1" customWidth="1"/>
    <col min="453" max="453" width="21.7265625" bestFit="1" customWidth="1"/>
    <col min="454" max="454" width="19.54296875" bestFit="1" customWidth="1"/>
    <col min="702" max="702" width="4" bestFit="1" customWidth="1"/>
    <col min="703" max="703" width="56" bestFit="1" customWidth="1"/>
    <col min="704" max="704" width="9.7265625" bestFit="1" customWidth="1"/>
    <col min="705" max="705" width="6" bestFit="1" customWidth="1"/>
    <col min="706" max="706" width="10.1796875" bestFit="1" customWidth="1"/>
    <col min="707" max="707" width="14" bestFit="1" customWidth="1"/>
    <col min="708" max="708" width="12.1796875" bestFit="1" customWidth="1"/>
    <col min="709" max="709" width="21.7265625" bestFit="1" customWidth="1"/>
    <col min="710" max="710" width="19.54296875" bestFit="1" customWidth="1"/>
    <col min="958" max="958" width="4" bestFit="1" customWidth="1"/>
    <col min="959" max="959" width="56" bestFit="1" customWidth="1"/>
    <col min="960" max="960" width="9.7265625" bestFit="1" customWidth="1"/>
    <col min="961" max="961" width="6" bestFit="1" customWidth="1"/>
    <col min="962" max="962" width="10.1796875" bestFit="1" customWidth="1"/>
    <col min="963" max="963" width="14" bestFit="1" customWidth="1"/>
    <col min="964" max="964" width="12.1796875" bestFit="1" customWidth="1"/>
    <col min="965" max="965" width="21.7265625" bestFit="1" customWidth="1"/>
    <col min="966" max="966" width="19.54296875" bestFit="1" customWidth="1"/>
    <col min="1214" max="1214" width="4" bestFit="1" customWidth="1"/>
    <col min="1215" max="1215" width="56" bestFit="1" customWidth="1"/>
    <col min="1216" max="1216" width="9.7265625" bestFit="1" customWidth="1"/>
    <col min="1217" max="1217" width="6" bestFit="1" customWidth="1"/>
    <col min="1218" max="1218" width="10.1796875" bestFit="1" customWidth="1"/>
    <col min="1219" max="1219" width="14" bestFit="1" customWidth="1"/>
    <col min="1220" max="1220" width="12.1796875" bestFit="1" customWidth="1"/>
    <col min="1221" max="1221" width="21.7265625" bestFit="1" customWidth="1"/>
    <col min="1222" max="1222" width="19.54296875" bestFit="1" customWidth="1"/>
    <col min="1470" max="1470" width="4" bestFit="1" customWidth="1"/>
    <col min="1471" max="1471" width="56" bestFit="1" customWidth="1"/>
    <col min="1472" max="1472" width="9.7265625" bestFit="1" customWidth="1"/>
    <col min="1473" max="1473" width="6" bestFit="1" customWidth="1"/>
    <col min="1474" max="1474" width="10.1796875" bestFit="1" customWidth="1"/>
    <col min="1475" max="1475" width="14" bestFit="1" customWidth="1"/>
    <col min="1476" max="1476" width="12.1796875" bestFit="1" customWidth="1"/>
    <col min="1477" max="1477" width="21.7265625" bestFit="1" customWidth="1"/>
    <col min="1478" max="1478" width="19.54296875" bestFit="1" customWidth="1"/>
    <col min="1726" max="1726" width="4" bestFit="1" customWidth="1"/>
    <col min="1727" max="1727" width="56" bestFit="1" customWidth="1"/>
    <col min="1728" max="1728" width="9.7265625" bestFit="1" customWidth="1"/>
    <col min="1729" max="1729" width="6" bestFit="1" customWidth="1"/>
    <col min="1730" max="1730" width="10.1796875" bestFit="1" customWidth="1"/>
    <col min="1731" max="1731" width="14" bestFit="1" customWidth="1"/>
    <col min="1732" max="1732" width="12.1796875" bestFit="1" customWidth="1"/>
    <col min="1733" max="1733" width="21.7265625" bestFit="1" customWidth="1"/>
    <col min="1734" max="1734" width="19.54296875" bestFit="1" customWidth="1"/>
    <col min="1982" max="1982" width="4" bestFit="1" customWidth="1"/>
    <col min="1983" max="1983" width="56" bestFit="1" customWidth="1"/>
    <col min="1984" max="1984" width="9.7265625" bestFit="1" customWidth="1"/>
    <col min="1985" max="1985" width="6" bestFit="1" customWidth="1"/>
    <col min="1986" max="1986" width="10.1796875" bestFit="1" customWidth="1"/>
    <col min="1987" max="1987" width="14" bestFit="1" customWidth="1"/>
    <col min="1988" max="1988" width="12.1796875" bestFit="1" customWidth="1"/>
    <col min="1989" max="1989" width="21.7265625" bestFit="1" customWidth="1"/>
    <col min="1990" max="1990" width="19.54296875" bestFit="1" customWidth="1"/>
    <col min="2238" max="2238" width="4" bestFit="1" customWidth="1"/>
    <col min="2239" max="2239" width="56" bestFit="1" customWidth="1"/>
    <col min="2240" max="2240" width="9.7265625" bestFit="1" customWidth="1"/>
    <col min="2241" max="2241" width="6" bestFit="1" customWidth="1"/>
    <col min="2242" max="2242" width="10.1796875" bestFit="1" customWidth="1"/>
    <col min="2243" max="2243" width="14" bestFit="1" customWidth="1"/>
    <col min="2244" max="2244" width="12.1796875" bestFit="1" customWidth="1"/>
    <col min="2245" max="2245" width="21.7265625" bestFit="1" customWidth="1"/>
    <col min="2246" max="2246" width="19.54296875" bestFit="1" customWidth="1"/>
    <col min="2494" max="2494" width="4" bestFit="1" customWidth="1"/>
    <col min="2495" max="2495" width="56" bestFit="1" customWidth="1"/>
    <col min="2496" max="2496" width="9.7265625" bestFit="1" customWidth="1"/>
    <col min="2497" max="2497" width="6" bestFit="1" customWidth="1"/>
    <col min="2498" max="2498" width="10.1796875" bestFit="1" customWidth="1"/>
    <col min="2499" max="2499" width="14" bestFit="1" customWidth="1"/>
    <col min="2500" max="2500" width="12.1796875" bestFit="1" customWidth="1"/>
    <col min="2501" max="2501" width="21.7265625" bestFit="1" customWidth="1"/>
    <col min="2502" max="2502" width="19.54296875" bestFit="1" customWidth="1"/>
    <col min="2750" max="2750" width="4" bestFit="1" customWidth="1"/>
    <col min="2751" max="2751" width="56" bestFit="1" customWidth="1"/>
    <col min="2752" max="2752" width="9.7265625" bestFit="1" customWidth="1"/>
    <col min="2753" max="2753" width="6" bestFit="1" customWidth="1"/>
    <col min="2754" max="2754" width="10.1796875" bestFit="1" customWidth="1"/>
    <col min="2755" max="2755" width="14" bestFit="1" customWidth="1"/>
    <col min="2756" max="2756" width="12.1796875" bestFit="1" customWidth="1"/>
    <col min="2757" max="2757" width="21.7265625" bestFit="1" customWidth="1"/>
    <col min="2758" max="2758" width="19.54296875" bestFit="1" customWidth="1"/>
    <col min="3006" max="3006" width="4" bestFit="1" customWidth="1"/>
    <col min="3007" max="3007" width="56" bestFit="1" customWidth="1"/>
    <col min="3008" max="3008" width="9.7265625" bestFit="1" customWidth="1"/>
    <col min="3009" max="3009" width="6" bestFit="1" customWidth="1"/>
    <col min="3010" max="3010" width="10.1796875" bestFit="1" customWidth="1"/>
    <col min="3011" max="3011" width="14" bestFit="1" customWidth="1"/>
    <col min="3012" max="3012" width="12.1796875" bestFit="1" customWidth="1"/>
    <col min="3013" max="3013" width="21.7265625" bestFit="1" customWidth="1"/>
    <col min="3014" max="3014" width="19.54296875" bestFit="1" customWidth="1"/>
    <col min="3262" max="3262" width="4" bestFit="1" customWidth="1"/>
    <col min="3263" max="3263" width="56" bestFit="1" customWidth="1"/>
    <col min="3264" max="3264" width="9.7265625" bestFit="1" customWidth="1"/>
    <col min="3265" max="3265" width="6" bestFit="1" customWidth="1"/>
    <col min="3266" max="3266" width="10.1796875" bestFit="1" customWidth="1"/>
    <col min="3267" max="3267" width="14" bestFit="1" customWidth="1"/>
    <col min="3268" max="3268" width="12.1796875" bestFit="1" customWidth="1"/>
    <col min="3269" max="3269" width="21.7265625" bestFit="1" customWidth="1"/>
    <col min="3270" max="3270" width="19.54296875" bestFit="1" customWidth="1"/>
    <col min="3518" max="3518" width="4" bestFit="1" customWidth="1"/>
    <col min="3519" max="3519" width="56" bestFit="1" customWidth="1"/>
    <col min="3520" max="3520" width="9.7265625" bestFit="1" customWidth="1"/>
    <col min="3521" max="3521" width="6" bestFit="1" customWidth="1"/>
    <col min="3522" max="3522" width="10.1796875" bestFit="1" customWidth="1"/>
    <col min="3523" max="3523" width="14" bestFit="1" customWidth="1"/>
    <col min="3524" max="3524" width="12.1796875" bestFit="1" customWidth="1"/>
    <col min="3525" max="3525" width="21.7265625" bestFit="1" customWidth="1"/>
    <col min="3526" max="3526" width="19.54296875" bestFit="1" customWidth="1"/>
    <col min="3774" max="3774" width="4" bestFit="1" customWidth="1"/>
    <col min="3775" max="3775" width="56" bestFit="1" customWidth="1"/>
    <col min="3776" max="3776" width="9.7265625" bestFit="1" customWidth="1"/>
    <col min="3777" max="3777" width="6" bestFit="1" customWidth="1"/>
    <col min="3778" max="3778" width="10.1796875" bestFit="1" customWidth="1"/>
    <col min="3779" max="3779" width="14" bestFit="1" customWidth="1"/>
    <col min="3780" max="3780" width="12.1796875" bestFit="1" customWidth="1"/>
    <col min="3781" max="3781" width="21.7265625" bestFit="1" customWidth="1"/>
    <col min="3782" max="3782" width="19.54296875" bestFit="1" customWidth="1"/>
    <col min="4030" max="4030" width="4" bestFit="1" customWidth="1"/>
    <col min="4031" max="4031" width="56" bestFit="1" customWidth="1"/>
    <col min="4032" max="4032" width="9.7265625" bestFit="1" customWidth="1"/>
    <col min="4033" max="4033" width="6" bestFit="1" customWidth="1"/>
    <col min="4034" max="4034" width="10.1796875" bestFit="1" customWidth="1"/>
    <col min="4035" max="4035" width="14" bestFit="1" customWidth="1"/>
    <col min="4036" max="4036" width="12.1796875" bestFit="1" customWidth="1"/>
    <col min="4037" max="4037" width="21.7265625" bestFit="1" customWidth="1"/>
    <col min="4038" max="4038" width="19.54296875" bestFit="1" customWidth="1"/>
    <col min="4286" max="4286" width="4" bestFit="1" customWidth="1"/>
    <col min="4287" max="4287" width="56" bestFit="1" customWidth="1"/>
    <col min="4288" max="4288" width="9.7265625" bestFit="1" customWidth="1"/>
    <col min="4289" max="4289" width="6" bestFit="1" customWidth="1"/>
    <col min="4290" max="4290" width="10.1796875" bestFit="1" customWidth="1"/>
    <col min="4291" max="4291" width="14" bestFit="1" customWidth="1"/>
    <col min="4292" max="4292" width="12.1796875" bestFit="1" customWidth="1"/>
    <col min="4293" max="4293" width="21.7265625" bestFit="1" customWidth="1"/>
    <col min="4294" max="4294" width="19.54296875" bestFit="1" customWidth="1"/>
    <col min="4542" max="4542" width="4" bestFit="1" customWidth="1"/>
    <col min="4543" max="4543" width="56" bestFit="1" customWidth="1"/>
    <col min="4544" max="4544" width="9.7265625" bestFit="1" customWidth="1"/>
    <col min="4545" max="4545" width="6" bestFit="1" customWidth="1"/>
    <col min="4546" max="4546" width="10.1796875" bestFit="1" customWidth="1"/>
    <col min="4547" max="4547" width="14" bestFit="1" customWidth="1"/>
    <col min="4548" max="4548" width="12.1796875" bestFit="1" customWidth="1"/>
    <col min="4549" max="4549" width="21.7265625" bestFit="1" customWidth="1"/>
    <col min="4550" max="4550" width="19.54296875" bestFit="1" customWidth="1"/>
    <col min="4798" max="4798" width="4" bestFit="1" customWidth="1"/>
    <col min="4799" max="4799" width="56" bestFit="1" customWidth="1"/>
    <col min="4800" max="4800" width="9.7265625" bestFit="1" customWidth="1"/>
    <col min="4801" max="4801" width="6" bestFit="1" customWidth="1"/>
    <col min="4802" max="4802" width="10.1796875" bestFit="1" customWidth="1"/>
    <col min="4803" max="4803" width="14" bestFit="1" customWidth="1"/>
    <col min="4804" max="4804" width="12.1796875" bestFit="1" customWidth="1"/>
    <col min="4805" max="4805" width="21.7265625" bestFit="1" customWidth="1"/>
    <col min="4806" max="4806" width="19.54296875" bestFit="1" customWidth="1"/>
    <col min="5054" max="5054" width="4" bestFit="1" customWidth="1"/>
    <col min="5055" max="5055" width="56" bestFit="1" customWidth="1"/>
    <col min="5056" max="5056" width="9.7265625" bestFit="1" customWidth="1"/>
    <col min="5057" max="5057" width="6" bestFit="1" customWidth="1"/>
    <col min="5058" max="5058" width="10.1796875" bestFit="1" customWidth="1"/>
    <col min="5059" max="5059" width="14" bestFit="1" customWidth="1"/>
    <col min="5060" max="5060" width="12.1796875" bestFit="1" customWidth="1"/>
    <col min="5061" max="5061" width="21.7265625" bestFit="1" customWidth="1"/>
    <col min="5062" max="5062" width="19.54296875" bestFit="1" customWidth="1"/>
    <col min="5310" max="5310" width="4" bestFit="1" customWidth="1"/>
    <col min="5311" max="5311" width="56" bestFit="1" customWidth="1"/>
    <col min="5312" max="5312" width="9.7265625" bestFit="1" customWidth="1"/>
    <col min="5313" max="5313" width="6" bestFit="1" customWidth="1"/>
    <col min="5314" max="5314" width="10.1796875" bestFit="1" customWidth="1"/>
    <col min="5315" max="5315" width="14" bestFit="1" customWidth="1"/>
    <col min="5316" max="5316" width="12.1796875" bestFit="1" customWidth="1"/>
    <col min="5317" max="5317" width="21.7265625" bestFit="1" customWidth="1"/>
    <col min="5318" max="5318" width="19.54296875" bestFit="1" customWidth="1"/>
    <col min="5566" max="5566" width="4" bestFit="1" customWidth="1"/>
    <col min="5567" max="5567" width="56" bestFit="1" customWidth="1"/>
    <col min="5568" max="5568" width="9.7265625" bestFit="1" customWidth="1"/>
    <col min="5569" max="5569" width="6" bestFit="1" customWidth="1"/>
    <col min="5570" max="5570" width="10.1796875" bestFit="1" customWidth="1"/>
    <col min="5571" max="5571" width="14" bestFit="1" customWidth="1"/>
    <col min="5572" max="5572" width="12.1796875" bestFit="1" customWidth="1"/>
    <col min="5573" max="5573" width="21.7265625" bestFit="1" customWidth="1"/>
    <col min="5574" max="5574" width="19.54296875" bestFit="1" customWidth="1"/>
    <col min="5822" max="5822" width="4" bestFit="1" customWidth="1"/>
    <col min="5823" max="5823" width="56" bestFit="1" customWidth="1"/>
    <col min="5824" max="5824" width="9.7265625" bestFit="1" customWidth="1"/>
    <col min="5825" max="5825" width="6" bestFit="1" customWidth="1"/>
    <col min="5826" max="5826" width="10.1796875" bestFit="1" customWidth="1"/>
    <col min="5827" max="5827" width="14" bestFit="1" customWidth="1"/>
    <col min="5828" max="5828" width="12.1796875" bestFit="1" customWidth="1"/>
    <col min="5829" max="5829" width="21.7265625" bestFit="1" customWidth="1"/>
    <col min="5830" max="5830" width="19.54296875" bestFit="1" customWidth="1"/>
    <col min="6078" max="6078" width="4" bestFit="1" customWidth="1"/>
    <col min="6079" max="6079" width="56" bestFit="1" customWidth="1"/>
    <col min="6080" max="6080" width="9.7265625" bestFit="1" customWidth="1"/>
    <col min="6081" max="6081" width="6" bestFit="1" customWidth="1"/>
    <col min="6082" max="6082" width="10.1796875" bestFit="1" customWidth="1"/>
    <col min="6083" max="6083" width="14" bestFit="1" customWidth="1"/>
    <col min="6084" max="6084" width="12.1796875" bestFit="1" customWidth="1"/>
    <col min="6085" max="6085" width="21.7265625" bestFit="1" customWidth="1"/>
    <col min="6086" max="6086" width="19.54296875" bestFit="1" customWidth="1"/>
    <col min="6334" max="6334" width="4" bestFit="1" customWidth="1"/>
    <col min="6335" max="6335" width="56" bestFit="1" customWidth="1"/>
    <col min="6336" max="6336" width="9.7265625" bestFit="1" customWidth="1"/>
    <col min="6337" max="6337" width="6" bestFit="1" customWidth="1"/>
    <col min="6338" max="6338" width="10.1796875" bestFit="1" customWidth="1"/>
    <col min="6339" max="6339" width="14" bestFit="1" customWidth="1"/>
    <col min="6340" max="6340" width="12.1796875" bestFit="1" customWidth="1"/>
    <col min="6341" max="6341" width="21.7265625" bestFit="1" customWidth="1"/>
    <col min="6342" max="6342" width="19.54296875" bestFit="1" customWidth="1"/>
    <col min="6590" max="6590" width="4" bestFit="1" customWidth="1"/>
    <col min="6591" max="6591" width="56" bestFit="1" customWidth="1"/>
    <col min="6592" max="6592" width="9.7265625" bestFit="1" customWidth="1"/>
    <col min="6593" max="6593" width="6" bestFit="1" customWidth="1"/>
    <col min="6594" max="6594" width="10.1796875" bestFit="1" customWidth="1"/>
    <col min="6595" max="6595" width="14" bestFit="1" customWidth="1"/>
    <col min="6596" max="6596" width="12.1796875" bestFit="1" customWidth="1"/>
    <col min="6597" max="6597" width="21.7265625" bestFit="1" customWidth="1"/>
    <col min="6598" max="6598" width="19.54296875" bestFit="1" customWidth="1"/>
    <col min="6846" max="6846" width="4" bestFit="1" customWidth="1"/>
    <col min="6847" max="6847" width="56" bestFit="1" customWidth="1"/>
    <col min="6848" max="6848" width="9.7265625" bestFit="1" customWidth="1"/>
    <col min="6849" max="6849" width="6" bestFit="1" customWidth="1"/>
    <col min="6850" max="6850" width="10.1796875" bestFit="1" customWidth="1"/>
    <col min="6851" max="6851" width="14" bestFit="1" customWidth="1"/>
    <col min="6852" max="6852" width="12.1796875" bestFit="1" customWidth="1"/>
    <col min="6853" max="6853" width="21.7265625" bestFit="1" customWidth="1"/>
    <col min="6854" max="6854" width="19.54296875" bestFit="1" customWidth="1"/>
    <col min="7102" max="7102" width="4" bestFit="1" customWidth="1"/>
    <col min="7103" max="7103" width="56" bestFit="1" customWidth="1"/>
    <col min="7104" max="7104" width="9.7265625" bestFit="1" customWidth="1"/>
    <col min="7105" max="7105" width="6" bestFit="1" customWidth="1"/>
    <col min="7106" max="7106" width="10.1796875" bestFit="1" customWidth="1"/>
    <col min="7107" max="7107" width="14" bestFit="1" customWidth="1"/>
    <col min="7108" max="7108" width="12.1796875" bestFit="1" customWidth="1"/>
    <col min="7109" max="7109" width="21.7265625" bestFit="1" customWidth="1"/>
    <col min="7110" max="7110" width="19.54296875" bestFit="1" customWidth="1"/>
    <col min="7358" max="7358" width="4" bestFit="1" customWidth="1"/>
    <col min="7359" max="7359" width="56" bestFit="1" customWidth="1"/>
    <col min="7360" max="7360" width="9.7265625" bestFit="1" customWidth="1"/>
    <col min="7361" max="7361" width="6" bestFit="1" customWidth="1"/>
    <col min="7362" max="7362" width="10.1796875" bestFit="1" customWidth="1"/>
    <col min="7363" max="7363" width="14" bestFit="1" customWidth="1"/>
    <col min="7364" max="7364" width="12.1796875" bestFit="1" customWidth="1"/>
    <col min="7365" max="7365" width="21.7265625" bestFit="1" customWidth="1"/>
    <col min="7366" max="7366" width="19.54296875" bestFit="1" customWidth="1"/>
    <col min="7614" max="7614" width="4" bestFit="1" customWidth="1"/>
    <col min="7615" max="7615" width="56" bestFit="1" customWidth="1"/>
    <col min="7616" max="7616" width="9.7265625" bestFit="1" customWidth="1"/>
    <col min="7617" max="7617" width="6" bestFit="1" customWidth="1"/>
    <col min="7618" max="7618" width="10.1796875" bestFit="1" customWidth="1"/>
    <col min="7619" max="7619" width="14" bestFit="1" customWidth="1"/>
    <col min="7620" max="7620" width="12.1796875" bestFit="1" customWidth="1"/>
    <col min="7621" max="7621" width="21.7265625" bestFit="1" customWidth="1"/>
    <col min="7622" max="7622" width="19.54296875" bestFit="1" customWidth="1"/>
    <col min="7870" max="7870" width="4" bestFit="1" customWidth="1"/>
    <col min="7871" max="7871" width="56" bestFit="1" customWidth="1"/>
    <col min="7872" max="7872" width="9.7265625" bestFit="1" customWidth="1"/>
    <col min="7873" max="7873" width="6" bestFit="1" customWidth="1"/>
    <col min="7874" max="7874" width="10.1796875" bestFit="1" customWidth="1"/>
    <col min="7875" max="7875" width="14" bestFit="1" customWidth="1"/>
    <col min="7876" max="7876" width="12.1796875" bestFit="1" customWidth="1"/>
    <col min="7877" max="7877" width="21.7265625" bestFit="1" customWidth="1"/>
    <col min="7878" max="7878" width="19.54296875" bestFit="1" customWidth="1"/>
    <col min="8126" max="8126" width="4" bestFit="1" customWidth="1"/>
    <col min="8127" max="8127" width="56" bestFit="1" customWidth="1"/>
    <col min="8128" max="8128" width="9.7265625" bestFit="1" customWidth="1"/>
    <col min="8129" max="8129" width="6" bestFit="1" customWidth="1"/>
    <col min="8130" max="8130" width="10.1796875" bestFit="1" customWidth="1"/>
    <col min="8131" max="8131" width="14" bestFit="1" customWidth="1"/>
    <col min="8132" max="8132" width="12.1796875" bestFit="1" customWidth="1"/>
    <col min="8133" max="8133" width="21.7265625" bestFit="1" customWidth="1"/>
    <col min="8134" max="8134" width="19.54296875" bestFit="1" customWidth="1"/>
    <col min="8382" max="8382" width="4" bestFit="1" customWidth="1"/>
    <col min="8383" max="8383" width="56" bestFit="1" customWidth="1"/>
    <col min="8384" max="8384" width="9.7265625" bestFit="1" customWidth="1"/>
    <col min="8385" max="8385" width="6" bestFit="1" customWidth="1"/>
    <col min="8386" max="8386" width="10.1796875" bestFit="1" customWidth="1"/>
    <col min="8387" max="8387" width="14" bestFit="1" customWidth="1"/>
    <col min="8388" max="8388" width="12.1796875" bestFit="1" customWidth="1"/>
    <col min="8389" max="8389" width="21.7265625" bestFit="1" customWidth="1"/>
    <col min="8390" max="8390" width="19.54296875" bestFit="1" customWidth="1"/>
    <col min="8638" max="8638" width="4" bestFit="1" customWidth="1"/>
    <col min="8639" max="8639" width="56" bestFit="1" customWidth="1"/>
    <col min="8640" max="8640" width="9.7265625" bestFit="1" customWidth="1"/>
    <col min="8641" max="8641" width="6" bestFit="1" customWidth="1"/>
    <col min="8642" max="8642" width="10.1796875" bestFit="1" customWidth="1"/>
    <col min="8643" max="8643" width="14" bestFit="1" customWidth="1"/>
    <col min="8644" max="8644" width="12.1796875" bestFit="1" customWidth="1"/>
    <col min="8645" max="8645" width="21.7265625" bestFit="1" customWidth="1"/>
    <col min="8646" max="8646" width="19.54296875" bestFit="1" customWidth="1"/>
    <col min="8894" max="8894" width="4" bestFit="1" customWidth="1"/>
    <col min="8895" max="8895" width="56" bestFit="1" customWidth="1"/>
    <col min="8896" max="8896" width="9.7265625" bestFit="1" customWidth="1"/>
    <col min="8897" max="8897" width="6" bestFit="1" customWidth="1"/>
    <col min="8898" max="8898" width="10.1796875" bestFit="1" customWidth="1"/>
    <col min="8899" max="8899" width="14" bestFit="1" customWidth="1"/>
    <col min="8900" max="8900" width="12.1796875" bestFit="1" customWidth="1"/>
    <col min="8901" max="8901" width="21.7265625" bestFit="1" customWidth="1"/>
    <col min="8902" max="8902" width="19.54296875" bestFit="1" customWidth="1"/>
    <col min="9150" max="9150" width="4" bestFit="1" customWidth="1"/>
    <col min="9151" max="9151" width="56" bestFit="1" customWidth="1"/>
    <col min="9152" max="9152" width="9.7265625" bestFit="1" customWidth="1"/>
    <col min="9153" max="9153" width="6" bestFit="1" customWidth="1"/>
    <col min="9154" max="9154" width="10.1796875" bestFit="1" customWidth="1"/>
    <col min="9155" max="9155" width="14" bestFit="1" customWidth="1"/>
    <col min="9156" max="9156" width="12.1796875" bestFit="1" customWidth="1"/>
    <col min="9157" max="9157" width="21.7265625" bestFit="1" customWidth="1"/>
    <col min="9158" max="9158" width="19.54296875" bestFit="1" customWidth="1"/>
    <col min="9406" max="9406" width="4" bestFit="1" customWidth="1"/>
    <col min="9407" max="9407" width="56" bestFit="1" customWidth="1"/>
    <col min="9408" max="9408" width="9.7265625" bestFit="1" customWidth="1"/>
    <col min="9409" max="9409" width="6" bestFit="1" customWidth="1"/>
    <col min="9410" max="9410" width="10.1796875" bestFit="1" customWidth="1"/>
    <col min="9411" max="9411" width="14" bestFit="1" customWidth="1"/>
    <col min="9412" max="9412" width="12.1796875" bestFit="1" customWidth="1"/>
    <col min="9413" max="9413" width="21.7265625" bestFit="1" customWidth="1"/>
    <col min="9414" max="9414" width="19.54296875" bestFit="1" customWidth="1"/>
    <col min="9662" max="9662" width="4" bestFit="1" customWidth="1"/>
    <col min="9663" max="9663" width="56" bestFit="1" customWidth="1"/>
    <col min="9664" max="9664" width="9.7265625" bestFit="1" customWidth="1"/>
    <col min="9665" max="9665" width="6" bestFit="1" customWidth="1"/>
    <col min="9666" max="9666" width="10.1796875" bestFit="1" customWidth="1"/>
    <col min="9667" max="9667" width="14" bestFit="1" customWidth="1"/>
    <col min="9668" max="9668" width="12.1796875" bestFit="1" customWidth="1"/>
    <col min="9669" max="9669" width="21.7265625" bestFit="1" customWidth="1"/>
    <col min="9670" max="9670" width="19.54296875" bestFit="1" customWidth="1"/>
    <col min="9918" max="9918" width="4" bestFit="1" customWidth="1"/>
    <col min="9919" max="9919" width="56" bestFit="1" customWidth="1"/>
    <col min="9920" max="9920" width="9.7265625" bestFit="1" customWidth="1"/>
    <col min="9921" max="9921" width="6" bestFit="1" customWidth="1"/>
    <col min="9922" max="9922" width="10.1796875" bestFit="1" customWidth="1"/>
    <col min="9923" max="9923" width="14" bestFit="1" customWidth="1"/>
    <col min="9924" max="9924" width="12.1796875" bestFit="1" customWidth="1"/>
    <col min="9925" max="9925" width="21.7265625" bestFit="1" customWidth="1"/>
    <col min="9926" max="9926" width="19.54296875" bestFit="1" customWidth="1"/>
    <col min="10174" max="10174" width="4" bestFit="1" customWidth="1"/>
    <col min="10175" max="10175" width="56" bestFit="1" customWidth="1"/>
    <col min="10176" max="10176" width="9.7265625" bestFit="1" customWidth="1"/>
    <col min="10177" max="10177" width="6" bestFit="1" customWidth="1"/>
    <col min="10178" max="10178" width="10.1796875" bestFit="1" customWidth="1"/>
    <col min="10179" max="10179" width="14" bestFit="1" customWidth="1"/>
    <col min="10180" max="10180" width="12.1796875" bestFit="1" customWidth="1"/>
    <col min="10181" max="10181" width="21.7265625" bestFit="1" customWidth="1"/>
    <col min="10182" max="10182" width="19.54296875" bestFit="1" customWidth="1"/>
    <col min="10430" max="10430" width="4" bestFit="1" customWidth="1"/>
    <col min="10431" max="10431" width="56" bestFit="1" customWidth="1"/>
    <col min="10432" max="10432" width="9.7265625" bestFit="1" customWidth="1"/>
    <col min="10433" max="10433" width="6" bestFit="1" customWidth="1"/>
    <col min="10434" max="10434" width="10.1796875" bestFit="1" customWidth="1"/>
    <col min="10435" max="10435" width="14" bestFit="1" customWidth="1"/>
    <col min="10436" max="10436" width="12.1796875" bestFit="1" customWidth="1"/>
    <col min="10437" max="10437" width="21.7265625" bestFit="1" customWidth="1"/>
    <col min="10438" max="10438" width="19.54296875" bestFit="1" customWidth="1"/>
    <col min="10686" max="10686" width="4" bestFit="1" customWidth="1"/>
    <col min="10687" max="10687" width="56" bestFit="1" customWidth="1"/>
    <col min="10688" max="10688" width="9.7265625" bestFit="1" customWidth="1"/>
    <col min="10689" max="10689" width="6" bestFit="1" customWidth="1"/>
    <col min="10690" max="10690" width="10.1796875" bestFit="1" customWidth="1"/>
    <col min="10691" max="10691" width="14" bestFit="1" customWidth="1"/>
    <col min="10692" max="10692" width="12.1796875" bestFit="1" customWidth="1"/>
    <col min="10693" max="10693" width="21.7265625" bestFit="1" customWidth="1"/>
    <col min="10694" max="10694" width="19.54296875" bestFit="1" customWidth="1"/>
    <col min="10942" max="10942" width="4" bestFit="1" customWidth="1"/>
    <col min="10943" max="10943" width="56" bestFit="1" customWidth="1"/>
    <col min="10944" max="10944" width="9.7265625" bestFit="1" customWidth="1"/>
    <col min="10945" max="10945" width="6" bestFit="1" customWidth="1"/>
    <col min="10946" max="10946" width="10.1796875" bestFit="1" customWidth="1"/>
    <col min="10947" max="10947" width="14" bestFit="1" customWidth="1"/>
    <col min="10948" max="10948" width="12.1796875" bestFit="1" customWidth="1"/>
    <col min="10949" max="10949" width="21.7265625" bestFit="1" customWidth="1"/>
    <col min="10950" max="10950" width="19.54296875" bestFit="1" customWidth="1"/>
    <col min="11198" max="11198" width="4" bestFit="1" customWidth="1"/>
    <col min="11199" max="11199" width="56" bestFit="1" customWidth="1"/>
    <col min="11200" max="11200" width="9.7265625" bestFit="1" customWidth="1"/>
    <col min="11201" max="11201" width="6" bestFit="1" customWidth="1"/>
    <col min="11202" max="11202" width="10.1796875" bestFit="1" customWidth="1"/>
    <col min="11203" max="11203" width="14" bestFit="1" customWidth="1"/>
    <col min="11204" max="11204" width="12.1796875" bestFit="1" customWidth="1"/>
    <col min="11205" max="11205" width="21.7265625" bestFit="1" customWidth="1"/>
    <col min="11206" max="11206" width="19.54296875" bestFit="1" customWidth="1"/>
    <col min="11454" max="11454" width="4" bestFit="1" customWidth="1"/>
    <col min="11455" max="11455" width="56" bestFit="1" customWidth="1"/>
    <col min="11456" max="11456" width="9.7265625" bestFit="1" customWidth="1"/>
    <col min="11457" max="11457" width="6" bestFit="1" customWidth="1"/>
    <col min="11458" max="11458" width="10.1796875" bestFit="1" customWidth="1"/>
    <col min="11459" max="11459" width="14" bestFit="1" customWidth="1"/>
    <col min="11460" max="11460" width="12.1796875" bestFit="1" customWidth="1"/>
    <col min="11461" max="11461" width="21.7265625" bestFit="1" customWidth="1"/>
    <col min="11462" max="11462" width="19.54296875" bestFit="1" customWidth="1"/>
    <col min="11710" max="11710" width="4" bestFit="1" customWidth="1"/>
    <col min="11711" max="11711" width="56" bestFit="1" customWidth="1"/>
    <col min="11712" max="11712" width="9.7265625" bestFit="1" customWidth="1"/>
    <col min="11713" max="11713" width="6" bestFit="1" customWidth="1"/>
    <col min="11714" max="11714" width="10.1796875" bestFit="1" customWidth="1"/>
    <col min="11715" max="11715" width="14" bestFit="1" customWidth="1"/>
    <col min="11716" max="11716" width="12.1796875" bestFit="1" customWidth="1"/>
    <col min="11717" max="11717" width="21.7265625" bestFit="1" customWidth="1"/>
    <col min="11718" max="11718" width="19.54296875" bestFit="1" customWidth="1"/>
    <col min="11966" max="11966" width="4" bestFit="1" customWidth="1"/>
    <col min="11967" max="11967" width="56" bestFit="1" customWidth="1"/>
    <col min="11968" max="11968" width="9.7265625" bestFit="1" customWidth="1"/>
    <col min="11969" max="11969" width="6" bestFit="1" customWidth="1"/>
    <col min="11970" max="11970" width="10.1796875" bestFit="1" customWidth="1"/>
    <col min="11971" max="11971" width="14" bestFit="1" customWidth="1"/>
    <col min="11972" max="11972" width="12.1796875" bestFit="1" customWidth="1"/>
    <col min="11973" max="11973" width="21.7265625" bestFit="1" customWidth="1"/>
    <col min="11974" max="11974" width="19.54296875" bestFit="1" customWidth="1"/>
    <col min="12222" max="12222" width="4" bestFit="1" customWidth="1"/>
    <col min="12223" max="12223" width="56" bestFit="1" customWidth="1"/>
    <col min="12224" max="12224" width="9.7265625" bestFit="1" customWidth="1"/>
    <col min="12225" max="12225" width="6" bestFit="1" customWidth="1"/>
    <col min="12226" max="12226" width="10.1796875" bestFit="1" customWidth="1"/>
    <col min="12227" max="12227" width="14" bestFit="1" customWidth="1"/>
    <col min="12228" max="12228" width="12.1796875" bestFit="1" customWidth="1"/>
    <col min="12229" max="12229" width="21.7265625" bestFit="1" customWidth="1"/>
    <col min="12230" max="12230" width="19.54296875" bestFit="1" customWidth="1"/>
    <col min="12478" max="12478" width="4" bestFit="1" customWidth="1"/>
    <col min="12479" max="12479" width="56" bestFit="1" customWidth="1"/>
    <col min="12480" max="12480" width="9.7265625" bestFit="1" customWidth="1"/>
    <col min="12481" max="12481" width="6" bestFit="1" customWidth="1"/>
    <col min="12482" max="12482" width="10.1796875" bestFit="1" customWidth="1"/>
    <col min="12483" max="12483" width="14" bestFit="1" customWidth="1"/>
    <col min="12484" max="12484" width="12.1796875" bestFit="1" customWidth="1"/>
    <col min="12485" max="12485" width="21.7265625" bestFit="1" customWidth="1"/>
    <col min="12486" max="12486" width="19.54296875" bestFit="1" customWidth="1"/>
    <col min="12734" max="12734" width="4" bestFit="1" customWidth="1"/>
    <col min="12735" max="12735" width="56" bestFit="1" customWidth="1"/>
    <col min="12736" max="12736" width="9.7265625" bestFit="1" customWidth="1"/>
    <col min="12737" max="12737" width="6" bestFit="1" customWidth="1"/>
    <col min="12738" max="12738" width="10.1796875" bestFit="1" customWidth="1"/>
    <col min="12739" max="12739" width="14" bestFit="1" customWidth="1"/>
    <col min="12740" max="12740" width="12.1796875" bestFit="1" customWidth="1"/>
    <col min="12741" max="12741" width="21.7265625" bestFit="1" customWidth="1"/>
    <col min="12742" max="12742" width="19.54296875" bestFit="1" customWidth="1"/>
    <col min="12990" max="12990" width="4" bestFit="1" customWidth="1"/>
    <col min="12991" max="12991" width="56" bestFit="1" customWidth="1"/>
    <col min="12992" max="12992" width="9.7265625" bestFit="1" customWidth="1"/>
    <col min="12993" max="12993" width="6" bestFit="1" customWidth="1"/>
    <col min="12994" max="12994" width="10.1796875" bestFit="1" customWidth="1"/>
    <col min="12995" max="12995" width="14" bestFit="1" customWidth="1"/>
    <col min="12996" max="12996" width="12.1796875" bestFit="1" customWidth="1"/>
    <col min="12997" max="12997" width="21.7265625" bestFit="1" customWidth="1"/>
    <col min="12998" max="12998" width="19.54296875" bestFit="1" customWidth="1"/>
    <col min="13246" max="13246" width="4" bestFit="1" customWidth="1"/>
    <col min="13247" max="13247" width="56" bestFit="1" customWidth="1"/>
    <col min="13248" max="13248" width="9.7265625" bestFit="1" customWidth="1"/>
    <col min="13249" max="13249" width="6" bestFit="1" customWidth="1"/>
    <col min="13250" max="13250" width="10.1796875" bestFit="1" customWidth="1"/>
    <col min="13251" max="13251" width="14" bestFit="1" customWidth="1"/>
    <col min="13252" max="13252" width="12.1796875" bestFit="1" customWidth="1"/>
    <col min="13253" max="13253" width="21.7265625" bestFit="1" customWidth="1"/>
    <col min="13254" max="13254" width="19.54296875" bestFit="1" customWidth="1"/>
    <col min="13502" max="13502" width="4" bestFit="1" customWidth="1"/>
    <col min="13503" max="13503" width="56" bestFit="1" customWidth="1"/>
    <col min="13504" max="13504" width="9.7265625" bestFit="1" customWidth="1"/>
    <col min="13505" max="13505" width="6" bestFit="1" customWidth="1"/>
    <col min="13506" max="13506" width="10.1796875" bestFit="1" customWidth="1"/>
    <col min="13507" max="13507" width="14" bestFit="1" customWidth="1"/>
    <col min="13508" max="13508" width="12.1796875" bestFit="1" customWidth="1"/>
    <col min="13509" max="13509" width="21.7265625" bestFit="1" customWidth="1"/>
    <col min="13510" max="13510" width="19.54296875" bestFit="1" customWidth="1"/>
    <col min="13758" max="13758" width="4" bestFit="1" customWidth="1"/>
    <col min="13759" max="13759" width="56" bestFit="1" customWidth="1"/>
    <col min="13760" max="13760" width="9.7265625" bestFit="1" customWidth="1"/>
    <col min="13761" max="13761" width="6" bestFit="1" customWidth="1"/>
    <col min="13762" max="13762" width="10.1796875" bestFit="1" customWidth="1"/>
    <col min="13763" max="13763" width="14" bestFit="1" customWidth="1"/>
    <col min="13764" max="13764" width="12.1796875" bestFit="1" customWidth="1"/>
    <col min="13765" max="13765" width="21.7265625" bestFit="1" customWidth="1"/>
    <col min="13766" max="13766" width="19.54296875" bestFit="1" customWidth="1"/>
    <col min="14014" max="14014" width="4" bestFit="1" customWidth="1"/>
    <col min="14015" max="14015" width="56" bestFit="1" customWidth="1"/>
    <col min="14016" max="14016" width="9.7265625" bestFit="1" customWidth="1"/>
    <col min="14017" max="14017" width="6" bestFit="1" customWidth="1"/>
    <col min="14018" max="14018" width="10.1796875" bestFit="1" customWidth="1"/>
    <col min="14019" max="14019" width="14" bestFit="1" customWidth="1"/>
    <col min="14020" max="14020" width="12.1796875" bestFit="1" customWidth="1"/>
    <col min="14021" max="14021" width="21.7265625" bestFit="1" customWidth="1"/>
    <col min="14022" max="14022" width="19.54296875" bestFit="1" customWidth="1"/>
    <col min="14270" max="14270" width="4" bestFit="1" customWidth="1"/>
    <col min="14271" max="14271" width="56" bestFit="1" customWidth="1"/>
    <col min="14272" max="14272" width="9.7265625" bestFit="1" customWidth="1"/>
    <col min="14273" max="14273" width="6" bestFit="1" customWidth="1"/>
    <col min="14274" max="14274" width="10.1796875" bestFit="1" customWidth="1"/>
    <col min="14275" max="14275" width="14" bestFit="1" customWidth="1"/>
    <col min="14276" max="14276" width="12.1796875" bestFit="1" customWidth="1"/>
    <col min="14277" max="14277" width="21.7265625" bestFit="1" customWidth="1"/>
    <col min="14278" max="14278" width="19.54296875" bestFit="1" customWidth="1"/>
    <col min="14526" max="14526" width="4" bestFit="1" customWidth="1"/>
    <col min="14527" max="14527" width="56" bestFit="1" customWidth="1"/>
    <col min="14528" max="14528" width="9.7265625" bestFit="1" customWidth="1"/>
    <col min="14529" max="14529" width="6" bestFit="1" customWidth="1"/>
    <col min="14530" max="14530" width="10.1796875" bestFit="1" customWidth="1"/>
    <col min="14531" max="14531" width="14" bestFit="1" customWidth="1"/>
    <col min="14532" max="14532" width="12.1796875" bestFit="1" customWidth="1"/>
    <col min="14533" max="14533" width="21.7265625" bestFit="1" customWidth="1"/>
    <col min="14534" max="14534" width="19.54296875" bestFit="1" customWidth="1"/>
    <col min="14782" max="14782" width="4" bestFit="1" customWidth="1"/>
    <col min="14783" max="14783" width="56" bestFit="1" customWidth="1"/>
    <col min="14784" max="14784" width="9.7265625" bestFit="1" customWidth="1"/>
    <col min="14785" max="14785" width="6" bestFit="1" customWidth="1"/>
    <col min="14786" max="14786" width="10.1796875" bestFit="1" customWidth="1"/>
    <col min="14787" max="14787" width="14" bestFit="1" customWidth="1"/>
    <col min="14788" max="14788" width="12.1796875" bestFit="1" customWidth="1"/>
    <col min="14789" max="14789" width="21.7265625" bestFit="1" customWidth="1"/>
    <col min="14790" max="14790" width="19.54296875" bestFit="1" customWidth="1"/>
    <col min="15038" max="15038" width="4" bestFit="1" customWidth="1"/>
    <col min="15039" max="15039" width="56" bestFit="1" customWidth="1"/>
    <col min="15040" max="15040" width="9.7265625" bestFit="1" customWidth="1"/>
    <col min="15041" max="15041" width="6" bestFit="1" customWidth="1"/>
    <col min="15042" max="15042" width="10.1796875" bestFit="1" customWidth="1"/>
    <col min="15043" max="15043" width="14" bestFit="1" customWidth="1"/>
    <col min="15044" max="15044" width="12.1796875" bestFit="1" customWidth="1"/>
    <col min="15045" max="15045" width="21.7265625" bestFit="1" customWidth="1"/>
    <col min="15046" max="15046" width="19.54296875" bestFit="1" customWidth="1"/>
    <col min="15294" max="15294" width="4" bestFit="1" customWidth="1"/>
    <col min="15295" max="15295" width="56" bestFit="1" customWidth="1"/>
    <col min="15296" max="15296" width="9.7265625" bestFit="1" customWidth="1"/>
    <col min="15297" max="15297" width="6" bestFit="1" customWidth="1"/>
    <col min="15298" max="15298" width="10.1796875" bestFit="1" customWidth="1"/>
    <col min="15299" max="15299" width="14" bestFit="1" customWidth="1"/>
    <col min="15300" max="15300" width="12.1796875" bestFit="1" customWidth="1"/>
    <col min="15301" max="15301" width="21.7265625" bestFit="1" customWidth="1"/>
    <col min="15302" max="15302" width="19.54296875" bestFit="1" customWidth="1"/>
    <col min="15550" max="15550" width="4" bestFit="1" customWidth="1"/>
    <col min="15551" max="15551" width="56" bestFit="1" customWidth="1"/>
    <col min="15552" max="15552" width="9.7265625" bestFit="1" customWidth="1"/>
    <col min="15553" max="15553" width="6" bestFit="1" customWidth="1"/>
    <col min="15554" max="15554" width="10.1796875" bestFit="1" customWidth="1"/>
    <col min="15555" max="15555" width="14" bestFit="1" customWidth="1"/>
    <col min="15556" max="15556" width="12.1796875" bestFit="1" customWidth="1"/>
    <col min="15557" max="15557" width="21.7265625" bestFit="1" customWidth="1"/>
    <col min="15558" max="15558" width="19.54296875" bestFit="1" customWidth="1"/>
    <col min="15806" max="15806" width="4" bestFit="1" customWidth="1"/>
    <col min="15807" max="15807" width="56" bestFit="1" customWidth="1"/>
    <col min="15808" max="15808" width="9.7265625" bestFit="1" customWidth="1"/>
    <col min="15809" max="15809" width="6" bestFit="1" customWidth="1"/>
    <col min="15810" max="15810" width="10.1796875" bestFit="1" customWidth="1"/>
    <col min="15811" max="15811" width="14" bestFit="1" customWidth="1"/>
    <col min="15812" max="15812" width="12.1796875" bestFit="1" customWidth="1"/>
    <col min="15813" max="15813" width="21.7265625" bestFit="1" customWidth="1"/>
    <col min="15814" max="15814" width="19.54296875" bestFit="1" customWidth="1"/>
    <col min="16062" max="16062" width="4" bestFit="1" customWidth="1"/>
    <col min="16063" max="16063" width="56" bestFit="1" customWidth="1"/>
    <col min="16064" max="16064" width="9.7265625" bestFit="1" customWidth="1"/>
    <col min="16065" max="16065" width="6" bestFit="1" customWidth="1"/>
    <col min="16066" max="16066" width="10.1796875" bestFit="1" customWidth="1"/>
    <col min="16067" max="16067" width="14" bestFit="1" customWidth="1"/>
    <col min="16068" max="16068" width="12.1796875" bestFit="1" customWidth="1"/>
    <col min="16069" max="16069" width="21.7265625" bestFit="1" customWidth="1"/>
    <col min="16070" max="16070" width="19.54296875" bestFit="1" customWidth="1"/>
  </cols>
  <sheetData>
    <row r="1" spans="1:25" ht="23.25" customHeight="1" x14ac:dyDescent="0.7">
      <c r="A1" s="399" t="s">
        <v>198</v>
      </c>
      <c r="B1" s="399"/>
      <c r="C1" s="280"/>
      <c r="D1" s="280"/>
      <c r="E1" s="280"/>
      <c r="F1" s="280"/>
      <c r="G1" s="280"/>
      <c r="H1" s="280"/>
      <c r="I1" s="280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5" ht="17.25" customHeight="1" x14ac:dyDescent="0.7">
      <c r="A2" s="399" t="s">
        <v>199</v>
      </c>
      <c r="B2" s="399"/>
      <c r="C2" s="280"/>
      <c r="D2" s="280"/>
      <c r="E2" s="280"/>
      <c r="F2" s="280"/>
      <c r="G2" s="280"/>
      <c r="H2" s="280"/>
      <c r="I2" s="280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1:25" ht="19.5" customHeight="1" x14ac:dyDescent="0.7">
      <c r="A3" s="399" t="s">
        <v>200</v>
      </c>
      <c r="B3" s="399"/>
      <c r="C3" s="280"/>
      <c r="D3" s="280"/>
      <c r="E3" s="280"/>
      <c r="F3" s="280"/>
      <c r="G3" s="280"/>
      <c r="H3" s="280"/>
      <c r="I3" s="280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</row>
    <row r="4" spans="1:25" ht="16.5" customHeight="1" x14ac:dyDescent="0.7">
      <c r="A4" s="399" t="s">
        <v>205</v>
      </c>
      <c r="B4" s="399"/>
      <c r="C4" s="280"/>
      <c r="D4" s="280"/>
      <c r="E4" s="280"/>
      <c r="F4" s="280"/>
      <c r="G4" s="280"/>
      <c r="H4" s="280"/>
      <c r="I4" s="280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</row>
    <row r="5" spans="1:25" ht="16.5" customHeight="1" thickBot="1" x14ac:dyDescent="0.75">
      <c r="A5" s="399" t="s">
        <v>197</v>
      </c>
      <c r="B5" s="399"/>
      <c r="C5" s="280"/>
      <c r="D5" s="280"/>
      <c r="E5" s="280"/>
      <c r="F5" s="280"/>
      <c r="G5" s="280"/>
      <c r="H5" s="280"/>
      <c r="I5" s="28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</row>
    <row r="6" spans="1:25" ht="48" customHeight="1" thickBot="1" x14ac:dyDescent="0.4">
      <c r="A6" s="309" t="s">
        <v>19</v>
      </c>
      <c r="B6" s="310" t="s">
        <v>20</v>
      </c>
      <c r="C6" s="310" t="s">
        <v>83</v>
      </c>
      <c r="D6" s="310" t="s">
        <v>84</v>
      </c>
      <c r="E6" s="311" t="s">
        <v>85</v>
      </c>
      <c r="F6" s="310" t="s">
        <v>86</v>
      </c>
      <c r="G6" s="312" t="s">
        <v>87</v>
      </c>
      <c r="H6" s="303" t="s">
        <v>88</v>
      </c>
      <c r="I6" s="303" t="s">
        <v>89</v>
      </c>
      <c r="J6" s="303" t="s">
        <v>97</v>
      </c>
      <c r="K6" s="303" t="s">
        <v>98</v>
      </c>
      <c r="L6" s="303" t="s">
        <v>99</v>
      </c>
      <c r="M6" s="303" t="s">
        <v>100</v>
      </c>
      <c r="N6" s="303" t="s">
        <v>101</v>
      </c>
      <c r="O6" s="303" t="s">
        <v>93</v>
      </c>
      <c r="P6" s="303" t="s">
        <v>94</v>
      </c>
      <c r="Q6" s="303" t="s">
        <v>113</v>
      </c>
      <c r="R6" s="303" t="s">
        <v>95</v>
      </c>
      <c r="S6" s="303" t="s">
        <v>146</v>
      </c>
      <c r="T6" s="303" t="s">
        <v>133</v>
      </c>
      <c r="U6" s="303" t="s">
        <v>96</v>
      </c>
      <c r="V6" s="303" t="s">
        <v>77</v>
      </c>
      <c r="W6" s="303" t="s">
        <v>1</v>
      </c>
      <c r="X6" s="303" t="s">
        <v>12</v>
      </c>
      <c r="Y6" s="304" t="s">
        <v>102</v>
      </c>
    </row>
    <row r="7" spans="1:25" s="245" customFormat="1" x14ac:dyDescent="0.35">
      <c r="A7" s="315">
        <v>1</v>
      </c>
      <c r="B7" s="242" t="s">
        <v>137</v>
      </c>
      <c r="C7" s="242">
        <v>4700000</v>
      </c>
      <c r="D7" s="189"/>
      <c r="E7" s="189"/>
      <c r="F7" s="189"/>
      <c r="G7" s="189"/>
      <c r="H7" s="242">
        <v>4700000</v>
      </c>
      <c r="I7" s="189">
        <f t="shared" ref="I7" si="0">H7/110</f>
        <v>42727.272727272728</v>
      </c>
      <c r="J7" s="244"/>
      <c r="K7" s="244"/>
      <c r="L7" s="244"/>
      <c r="M7" s="244">
        <f>SUM(M8:M27)</f>
        <v>2400800.9699999997</v>
      </c>
      <c r="N7" s="244">
        <f t="shared" ref="N7:U7" si="1">SUM(N8:N27)</f>
        <v>0</v>
      </c>
      <c r="O7" s="244">
        <f t="shared" si="1"/>
        <v>0</v>
      </c>
      <c r="P7" s="244">
        <f t="shared" si="1"/>
        <v>0</v>
      </c>
      <c r="Q7" s="244">
        <f t="shared" si="1"/>
        <v>0</v>
      </c>
      <c r="R7" s="244">
        <f t="shared" si="1"/>
        <v>0</v>
      </c>
      <c r="S7" s="244">
        <f t="shared" si="1"/>
        <v>0</v>
      </c>
      <c r="T7" s="244">
        <f t="shared" si="1"/>
        <v>0</v>
      </c>
      <c r="U7" s="244">
        <f t="shared" si="1"/>
        <v>0</v>
      </c>
      <c r="V7" s="244">
        <f>SUM(J7:U7)</f>
        <v>2400800.9699999997</v>
      </c>
      <c r="W7" s="243"/>
      <c r="X7" s="298">
        <f t="shared" ref="X7" si="2">V7/H7</f>
        <v>0.5108087170212765</v>
      </c>
      <c r="Y7" s="244"/>
    </row>
    <row r="8" spans="1:25" s="245" customFormat="1" x14ac:dyDescent="0.35">
      <c r="A8" s="316">
        <v>1.1000000000000001</v>
      </c>
      <c r="B8" s="191" t="s">
        <v>181</v>
      </c>
      <c r="C8" s="251"/>
      <c r="D8" s="189"/>
      <c r="E8" s="189"/>
      <c r="F8" s="189"/>
      <c r="G8" s="189"/>
      <c r="H8" s="251"/>
      <c r="I8" s="191"/>
      <c r="J8" s="244"/>
      <c r="K8" s="244"/>
      <c r="L8" s="244"/>
      <c r="M8" s="255">
        <f>'conl ldgr1'!I29</f>
        <v>169235.98</v>
      </c>
      <c r="N8" s="244"/>
      <c r="O8" s="244"/>
      <c r="P8" s="244"/>
      <c r="Q8" s="244"/>
      <c r="R8" s="244"/>
      <c r="S8" s="244"/>
      <c r="T8" s="244"/>
      <c r="U8" s="244"/>
      <c r="V8" s="244"/>
      <c r="W8" s="243"/>
      <c r="X8" s="298"/>
      <c r="Y8" s="244"/>
    </row>
    <row r="9" spans="1:25" s="245" customFormat="1" x14ac:dyDescent="0.35">
      <c r="A9" s="316">
        <v>1.2</v>
      </c>
      <c r="B9" s="191" t="s">
        <v>182</v>
      </c>
      <c r="C9" s="251"/>
      <c r="D9" s="189"/>
      <c r="E9" s="189"/>
      <c r="F9" s="189"/>
      <c r="G9" s="189"/>
      <c r="H9" s="251"/>
      <c r="I9" s="191"/>
      <c r="J9" s="244"/>
      <c r="K9" s="244"/>
      <c r="L9" s="244"/>
      <c r="M9" s="255">
        <f>'conl ldgr1'!I30</f>
        <v>136180.96</v>
      </c>
      <c r="N9" s="244"/>
      <c r="O9" s="244"/>
      <c r="P9" s="244"/>
      <c r="Q9" s="244"/>
      <c r="R9" s="244"/>
      <c r="S9" s="244"/>
      <c r="T9" s="244"/>
      <c r="U9" s="244"/>
      <c r="V9" s="244"/>
      <c r="W9" s="243"/>
      <c r="X9" s="298"/>
      <c r="Y9" s="244"/>
    </row>
    <row r="10" spans="1:25" s="245" customFormat="1" x14ac:dyDescent="0.35">
      <c r="A10" s="316">
        <v>1.3</v>
      </c>
      <c r="B10" s="191" t="s">
        <v>183</v>
      </c>
      <c r="C10" s="251"/>
      <c r="D10" s="189"/>
      <c r="E10" s="189"/>
      <c r="F10" s="189"/>
      <c r="G10" s="189"/>
      <c r="H10" s="251"/>
      <c r="I10" s="191"/>
      <c r="J10" s="244"/>
      <c r="K10" s="244"/>
      <c r="L10" s="244"/>
      <c r="M10" s="255">
        <f>'conl ldgr1'!I31</f>
        <v>462598.49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3"/>
      <c r="X10" s="298"/>
      <c r="Y10" s="244"/>
    </row>
    <row r="11" spans="1:25" s="245" customFormat="1" x14ac:dyDescent="0.35">
      <c r="A11" s="316">
        <v>1.4</v>
      </c>
      <c r="B11" s="191" t="s">
        <v>184</v>
      </c>
      <c r="C11" s="251"/>
      <c r="D11" s="189"/>
      <c r="E11" s="189"/>
      <c r="F11" s="189"/>
      <c r="G11" s="189"/>
      <c r="H11" s="251"/>
      <c r="I11" s="191"/>
      <c r="J11" s="244"/>
      <c r="K11" s="244"/>
      <c r="L11" s="244"/>
      <c r="M11" s="255">
        <f>'conl ldgr1'!I32</f>
        <v>64098.97</v>
      </c>
      <c r="N11" s="244"/>
      <c r="O11" s="244"/>
      <c r="P11" s="244"/>
      <c r="Q11" s="244"/>
      <c r="R11" s="244"/>
      <c r="S11" s="244"/>
      <c r="T11" s="244"/>
      <c r="U11" s="244"/>
      <c r="V11" s="244"/>
      <c r="W11" s="243"/>
      <c r="X11" s="298"/>
      <c r="Y11" s="244"/>
    </row>
    <row r="12" spans="1:25" s="245" customFormat="1" x14ac:dyDescent="0.35">
      <c r="A12" s="316">
        <v>1.5</v>
      </c>
      <c r="B12" s="191" t="s">
        <v>185</v>
      </c>
      <c r="C12" s="251"/>
      <c r="D12" s="189"/>
      <c r="E12" s="189"/>
      <c r="F12" s="189"/>
      <c r="G12" s="189"/>
      <c r="H12" s="251"/>
      <c r="I12" s="191"/>
      <c r="J12" s="244"/>
      <c r="K12" s="244"/>
      <c r="L12" s="244"/>
      <c r="M12" s="255">
        <f>'conl ldgr1'!I33</f>
        <v>653034.13</v>
      </c>
      <c r="N12" s="244"/>
      <c r="O12" s="244"/>
      <c r="P12" s="244"/>
      <c r="Q12" s="244"/>
      <c r="R12" s="244"/>
      <c r="S12" s="244"/>
      <c r="T12" s="244"/>
      <c r="U12" s="244"/>
      <c r="V12" s="244"/>
      <c r="W12" s="243"/>
      <c r="X12" s="298"/>
      <c r="Y12" s="244"/>
    </row>
    <row r="13" spans="1:25" s="245" customFormat="1" x14ac:dyDescent="0.35">
      <c r="A13" s="316">
        <v>1.6</v>
      </c>
      <c r="B13" s="191" t="s">
        <v>186</v>
      </c>
      <c r="C13" s="251"/>
      <c r="D13" s="189"/>
      <c r="E13" s="189"/>
      <c r="F13" s="189"/>
      <c r="G13" s="189"/>
      <c r="H13" s="251"/>
      <c r="I13" s="191"/>
      <c r="J13" s="244"/>
      <c r="K13" s="244"/>
      <c r="L13" s="244"/>
      <c r="M13" s="255">
        <f>'conl ldgr1'!I34</f>
        <v>387570.87</v>
      </c>
      <c r="N13" s="244"/>
      <c r="O13" s="244"/>
      <c r="P13" s="244"/>
      <c r="Q13" s="244"/>
      <c r="R13" s="244"/>
      <c r="S13" s="244"/>
      <c r="T13" s="244"/>
      <c r="U13" s="244"/>
      <c r="V13" s="244"/>
      <c r="W13" s="243"/>
      <c r="X13" s="298"/>
      <c r="Y13" s="244"/>
    </row>
    <row r="14" spans="1:25" s="245" customFormat="1" x14ac:dyDescent="0.35">
      <c r="A14" s="316">
        <v>1.7</v>
      </c>
      <c r="B14" s="191" t="s">
        <v>187</v>
      </c>
      <c r="C14" s="251"/>
      <c r="D14" s="189"/>
      <c r="E14" s="189"/>
      <c r="F14" s="189"/>
      <c r="G14" s="189"/>
      <c r="H14" s="251"/>
      <c r="I14" s="191"/>
      <c r="J14" s="244"/>
      <c r="K14" s="244"/>
      <c r="L14" s="244"/>
      <c r="M14" s="255">
        <v>0</v>
      </c>
      <c r="N14" s="244"/>
      <c r="O14" s="244"/>
      <c r="P14" s="244"/>
      <c r="Q14" s="244"/>
      <c r="R14" s="244"/>
      <c r="S14" s="244"/>
      <c r="T14" s="244"/>
      <c r="U14" s="244"/>
      <c r="V14" s="244"/>
      <c r="W14" s="243"/>
      <c r="X14" s="298"/>
      <c r="Y14" s="244"/>
    </row>
    <row r="15" spans="1:25" s="245" customFormat="1" x14ac:dyDescent="0.35">
      <c r="A15" s="316">
        <v>1.8</v>
      </c>
      <c r="B15" s="191" t="s">
        <v>188</v>
      </c>
      <c r="C15" s="251"/>
      <c r="D15" s="189"/>
      <c r="E15" s="189"/>
      <c r="F15" s="189"/>
      <c r="G15" s="189"/>
      <c r="H15" s="251"/>
      <c r="I15" s="191"/>
      <c r="J15" s="244"/>
      <c r="K15" s="244"/>
      <c r="L15" s="244"/>
      <c r="M15" s="255">
        <f>'conl ldgr1'!I35</f>
        <v>80424.38</v>
      </c>
      <c r="N15" s="244"/>
      <c r="O15" s="244"/>
      <c r="P15" s="244"/>
      <c r="Q15" s="244"/>
      <c r="R15" s="244"/>
      <c r="S15" s="244"/>
      <c r="T15" s="244"/>
      <c r="U15" s="244"/>
      <c r="V15" s="244"/>
      <c r="W15" s="243"/>
      <c r="X15" s="298"/>
      <c r="Y15" s="244"/>
    </row>
    <row r="16" spans="1:25" s="245" customFormat="1" ht="29" x14ac:dyDescent="0.35">
      <c r="A16" s="316">
        <v>1.9</v>
      </c>
      <c r="B16" s="190" t="s">
        <v>189</v>
      </c>
      <c r="C16" s="251"/>
      <c r="D16" s="189"/>
      <c r="E16" s="189"/>
      <c r="F16" s="189"/>
      <c r="G16" s="189"/>
      <c r="H16" s="251"/>
      <c r="I16" s="191"/>
      <c r="J16" s="244"/>
      <c r="K16" s="244"/>
      <c r="L16" s="244"/>
      <c r="M16" s="255">
        <v>0</v>
      </c>
      <c r="N16" s="244"/>
      <c r="O16" s="244"/>
      <c r="P16" s="244"/>
      <c r="Q16" s="244"/>
      <c r="R16" s="244"/>
      <c r="S16" s="244"/>
      <c r="T16" s="244"/>
      <c r="U16" s="244"/>
      <c r="V16" s="244"/>
      <c r="W16" s="243"/>
      <c r="X16" s="298"/>
      <c r="Y16" s="244"/>
    </row>
    <row r="17" spans="1:27" s="245" customFormat="1" x14ac:dyDescent="0.35">
      <c r="A17" s="317" t="s">
        <v>207</v>
      </c>
      <c r="B17" s="191" t="s">
        <v>190</v>
      </c>
      <c r="C17" s="251"/>
      <c r="D17" s="189"/>
      <c r="E17" s="189"/>
      <c r="F17" s="189"/>
      <c r="G17" s="189"/>
      <c r="H17" s="251"/>
      <c r="I17" s="191"/>
      <c r="J17" s="244"/>
      <c r="K17" s="244"/>
      <c r="L17" s="244"/>
      <c r="M17" s="255">
        <v>0</v>
      </c>
      <c r="N17" s="244"/>
      <c r="O17" s="244"/>
      <c r="P17" s="244"/>
      <c r="Q17" s="244"/>
      <c r="R17" s="244"/>
      <c r="S17" s="244"/>
      <c r="T17" s="244"/>
      <c r="U17" s="244"/>
      <c r="V17" s="244"/>
      <c r="W17" s="243"/>
      <c r="X17" s="298"/>
      <c r="Y17" s="244"/>
    </row>
    <row r="18" spans="1:27" s="245" customFormat="1" x14ac:dyDescent="0.35">
      <c r="A18" s="316">
        <v>1.1100000000000001</v>
      </c>
      <c r="B18" s="191" t="s">
        <v>191</v>
      </c>
      <c r="C18" s="251"/>
      <c r="D18" s="189"/>
      <c r="E18" s="189"/>
      <c r="F18" s="189"/>
      <c r="G18" s="189"/>
      <c r="H18" s="251"/>
      <c r="I18" s="191"/>
      <c r="J18" s="244"/>
      <c r="K18" s="244"/>
      <c r="L18" s="244"/>
      <c r="M18" s="255">
        <v>0</v>
      </c>
      <c r="N18" s="244"/>
      <c r="O18" s="244"/>
      <c r="P18" s="244"/>
      <c r="Q18" s="244"/>
      <c r="R18" s="244"/>
      <c r="S18" s="244"/>
      <c r="T18" s="244"/>
      <c r="U18" s="244"/>
      <c r="V18" s="244"/>
      <c r="W18" s="243"/>
      <c r="X18" s="298"/>
      <c r="Y18" s="244"/>
    </row>
    <row r="19" spans="1:27" s="245" customFormat="1" x14ac:dyDescent="0.35">
      <c r="A19" s="316">
        <v>1.1200000000000001</v>
      </c>
      <c r="B19" s="191" t="s">
        <v>192</v>
      </c>
      <c r="C19" s="251"/>
      <c r="D19" s="189"/>
      <c r="E19" s="189"/>
      <c r="F19" s="189"/>
      <c r="G19" s="189"/>
      <c r="H19" s="251"/>
      <c r="I19" s="191"/>
      <c r="J19" s="244"/>
      <c r="K19" s="244"/>
      <c r="L19" s="244"/>
      <c r="M19" s="255">
        <v>0</v>
      </c>
      <c r="N19" s="244"/>
      <c r="O19" s="244"/>
      <c r="P19" s="244"/>
      <c r="Q19" s="244"/>
      <c r="R19" s="244"/>
      <c r="S19" s="244"/>
      <c r="T19" s="244"/>
      <c r="U19" s="244"/>
      <c r="V19" s="244"/>
      <c r="W19" s="243"/>
      <c r="X19" s="298"/>
      <c r="Y19" s="244"/>
    </row>
    <row r="20" spans="1:27" s="245" customFormat="1" x14ac:dyDescent="0.35">
      <c r="A20" s="316">
        <v>1.1299999999999999</v>
      </c>
      <c r="B20" s="191" t="s">
        <v>193</v>
      </c>
      <c r="C20" s="251"/>
      <c r="D20" s="189"/>
      <c r="E20" s="189"/>
      <c r="F20" s="189"/>
      <c r="G20" s="189"/>
      <c r="H20" s="251"/>
      <c r="I20" s="191"/>
      <c r="J20" s="244"/>
      <c r="K20" s="244"/>
      <c r="L20" s="244"/>
      <c r="M20" s="255">
        <v>0</v>
      </c>
      <c r="N20" s="244"/>
      <c r="O20" s="244"/>
      <c r="P20" s="244"/>
      <c r="Q20" s="244"/>
      <c r="R20" s="244"/>
      <c r="S20" s="244"/>
      <c r="T20" s="244"/>
      <c r="U20" s="244"/>
      <c r="V20" s="244"/>
      <c r="W20" s="243"/>
      <c r="X20" s="298"/>
      <c r="Y20" s="244"/>
    </row>
    <row r="21" spans="1:27" s="245" customFormat="1" x14ac:dyDescent="0.35">
      <c r="A21" s="316">
        <v>1.1399999999999999</v>
      </c>
      <c r="B21" s="191" t="s">
        <v>194</v>
      </c>
      <c r="C21" s="251"/>
      <c r="D21" s="189"/>
      <c r="E21" s="189"/>
      <c r="F21" s="189"/>
      <c r="G21" s="189"/>
      <c r="H21" s="251"/>
      <c r="I21" s="191"/>
      <c r="J21" s="244"/>
      <c r="K21" s="244"/>
      <c r="L21" s="244"/>
      <c r="M21" s="255">
        <v>0</v>
      </c>
      <c r="N21" s="244"/>
      <c r="O21" s="244"/>
      <c r="P21" s="244"/>
      <c r="Q21" s="244"/>
      <c r="R21" s="244"/>
      <c r="S21" s="244"/>
      <c r="T21" s="244"/>
      <c r="U21" s="244"/>
      <c r="V21" s="244"/>
      <c r="W21" s="243"/>
      <c r="X21" s="298"/>
      <c r="Y21" s="244"/>
    </row>
    <row r="22" spans="1:27" s="245" customFormat="1" x14ac:dyDescent="0.35">
      <c r="A22" s="316">
        <v>1.1499999999999999</v>
      </c>
      <c r="B22" s="191" t="s">
        <v>195</v>
      </c>
      <c r="C22" s="251"/>
      <c r="D22" s="189"/>
      <c r="E22" s="189"/>
      <c r="F22" s="189"/>
      <c r="G22" s="189"/>
      <c r="H22" s="251"/>
      <c r="I22" s="191"/>
      <c r="J22" s="244"/>
      <c r="K22" s="244"/>
      <c r="L22" s="244"/>
      <c r="M22" s="255">
        <v>0</v>
      </c>
      <c r="N22" s="244"/>
      <c r="O22" s="244"/>
      <c r="P22" s="244"/>
      <c r="Q22" s="244"/>
      <c r="R22" s="244"/>
      <c r="S22" s="244"/>
      <c r="T22" s="244"/>
      <c r="U22" s="244"/>
      <c r="V22" s="244"/>
      <c r="W22" s="243"/>
      <c r="X22" s="298"/>
      <c r="Y22" s="244"/>
    </row>
    <row r="23" spans="1:27" s="245" customFormat="1" x14ac:dyDescent="0.35">
      <c r="A23" s="316">
        <v>1.1599999999999999</v>
      </c>
      <c r="B23" s="191" t="s">
        <v>196</v>
      </c>
      <c r="C23" s="251"/>
      <c r="D23" s="189"/>
      <c r="E23" s="189"/>
      <c r="F23" s="189"/>
      <c r="G23" s="189"/>
      <c r="H23" s="251"/>
      <c r="I23" s="191"/>
      <c r="J23" s="244"/>
      <c r="K23" s="244"/>
      <c r="L23" s="244"/>
      <c r="M23" s="255">
        <v>0</v>
      </c>
      <c r="N23" s="244"/>
      <c r="O23" s="244"/>
      <c r="P23" s="244"/>
      <c r="Q23" s="244"/>
      <c r="R23" s="244"/>
      <c r="S23" s="244"/>
      <c r="T23" s="244"/>
      <c r="U23" s="244"/>
      <c r="V23" s="244"/>
      <c r="W23" s="243"/>
      <c r="X23" s="298"/>
      <c r="Y23" s="244"/>
      <c r="AA23" s="314"/>
    </row>
    <row r="24" spans="1:27" s="245" customFormat="1" x14ac:dyDescent="0.35">
      <c r="A24" s="316">
        <v>1.17</v>
      </c>
      <c r="B24" s="251" t="s">
        <v>177</v>
      </c>
      <c r="C24" s="251"/>
      <c r="D24" s="189"/>
      <c r="E24" s="189"/>
      <c r="F24" s="189"/>
      <c r="G24" s="189"/>
      <c r="H24" s="251"/>
      <c r="I24" s="191"/>
      <c r="J24" s="244"/>
      <c r="K24" s="244"/>
      <c r="L24" s="244"/>
      <c r="M24" s="255">
        <v>0</v>
      </c>
      <c r="N24" s="244"/>
      <c r="O24" s="244"/>
      <c r="P24" s="244"/>
      <c r="Q24" s="244"/>
      <c r="R24" s="244"/>
      <c r="S24" s="244"/>
      <c r="T24" s="244"/>
      <c r="U24" s="244"/>
      <c r="V24" s="244"/>
      <c r="W24" s="243"/>
      <c r="X24" s="298"/>
      <c r="Y24" s="244"/>
    </row>
    <row r="25" spans="1:27" s="245" customFormat="1" x14ac:dyDescent="0.35">
      <c r="A25" s="316">
        <v>1.18</v>
      </c>
      <c r="B25" s="251" t="s">
        <v>178</v>
      </c>
      <c r="C25" s="251"/>
      <c r="D25" s="189"/>
      <c r="E25" s="189"/>
      <c r="F25" s="189"/>
      <c r="G25" s="189"/>
      <c r="H25" s="251"/>
      <c r="I25" s="191"/>
      <c r="J25" s="244"/>
      <c r="K25" s="244"/>
      <c r="L25" s="244"/>
      <c r="M25" s="255">
        <f>'conl ldgr1'!I36</f>
        <v>39062.879999999997</v>
      </c>
      <c r="N25" s="244"/>
      <c r="O25" s="244"/>
      <c r="P25" s="244"/>
      <c r="Q25" s="244"/>
      <c r="R25" s="244"/>
      <c r="S25" s="244"/>
      <c r="T25" s="244"/>
      <c r="U25" s="244"/>
      <c r="V25" s="244"/>
      <c r="W25" s="243"/>
      <c r="X25" s="298"/>
      <c r="Y25" s="244"/>
    </row>
    <row r="26" spans="1:27" s="245" customFormat="1" x14ac:dyDescent="0.35">
      <c r="A26" s="316">
        <v>1.19</v>
      </c>
      <c r="B26" s="251" t="s">
        <v>179</v>
      </c>
      <c r="C26" s="251"/>
      <c r="D26" s="189"/>
      <c r="E26" s="189"/>
      <c r="F26" s="189"/>
      <c r="G26" s="189"/>
      <c r="H26" s="251"/>
      <c r="I26" s="191"/>
      <c r="J26" s="244"/>
      <c r="K26" s="244"/>
      <c r="L26" s="244"/>
      <c r="M26" s="255">
        <f>'conl ldgr1'!I37</f>
        <v>58594.31</v>
      </c>
      <c r="N26" s="244"/>
      <c r="O26" s="244"/>
      <c r="P26" s="244"/>
      <c r="Q26" s="244"/>
      <c r="R26" s="244"/>
      <c r="S26" s="244"/>
      <c r="T26" s="244"/>
      <c r="U26" s="244"/>
      <c r="V26" s="244"/>
      <c r="W26" s="243"/>
      <c r="X26" s="298"/>
      <c r="Y26" s="244"/>
    </row>
    <row r="27" spans="1:27" s="245" customFormat="1" x14ac:dyDescent="0.35">
      <c r="A27" s="317" t="s">
        <v>208</v>
      </c>
      <c r="B27" s="251" t="s">
        <v>180</v>
      </c>
      <c r="C27" s="251"/>
      <c r="D27" s="189"/>
      <c r="E27" s="189"/>
      <c r="F27" s="189"/>
      <c r="G27" s="189"/>
      <c r="H27" s="251"/>
      <c r="I27" s="191"/>
      <c r="J27" s="244"/>
      <c r="K27" s="244"/>
      <c r="L27" s="244"/>
      <c r="M27" s="255">
        <f>'conl ldgr1'!I38</f>
        <v>350000</v>
      </c>
      <c r="N27" s="244"/>
      <c r="O27" s="244"/>
      <c r="P27" s="244"/>
      <c r="Q27" s="244"/>
      <c r="R27" s="244"/>
      <c r="S27" s="244"/>
      <c r="T27" s="244"/>
      <c r="U27" s="244"/>
      <c r="V27" s="244"/>
      <c r="W27" s="243"/>
      <c r="X27" s="298"/>
      <c r="Y27" s="244"/>
    </row>
    <row r="28" spans="1:27" ht="15.5" x14ac:dyDescent="0.35">
      <c r="A28" s="305"/>
      <c r="B28" s="306" t="s">
        <v>221</v>
      </c>
      <c r="C28" s="305"/>
      <c r="D28" s="305"/>
      <c r="E28" s="305"/>
      <c r="F28" s="305"/>
      <c r="G28" s="305"/>
      <c r="H28" s="307">
        <f>H7</f>
        <v>4700000</v>
      </c>
      <c r="I28" s="307">
        <f>I7</f>
        <v>42727.272727272728</v>
      </c>
      <c r="J28" s="307">
        <f t="shared" ref="J28:W28" si="3">SUM(J8:J27)</f>
        <v>0</v>
      </c>
      <c r="K28" s="307">
        <f t="shared" si="3"/>
        <v>0</v>
      </c>
      <c r="L28" s="307">
        <f t="shared" si="3"/>
        <v>0</v>
      </c>
      <c r="M28" s="307">
        <f>SUM(M8:M27)</f>
        <v>2400800.9699999997</v>
      </c>
      <c r="N28" s="307">
        <f t="shared" si="3"/>
        <v>0</v>
      </c>
      <c r="O28" s="307">
        <f t="shared" si="3"/>
        <v>0</v>
      </c>
      <c r="P28" s="307">
        <f t="shared" si="3"/>
        <v>0</v>
      </c>
      <c r="Q28" s="307">
        <f t="shared" si="3"/>
        <v>0</v>
      </c>
      <c r="R28" s="307">
        <f t="shared" si="3"/>
        <v>0</v>
      </c>
      <c r="S28" s="307">
        <f t="shared" si="3"/>
        <v>0</v>
      </c>
      <c r="T28" s="307">
        <f t="shared" si="3"/>
        <v>0</v>
      </c>
      <c r="U28" s="307">
        <f t="shared" si="3"/>
        <v>0</v>
      </c>
      <c r="V28" s="307">
        <f>V7</f>
        <v>2400800.9699999997</v>
      </c>
      <c r="W28" s="307">
        <f t="shared" si="3"/>
        <v>0</v>
      </c>
      <c r="X28" s="375">
        <f>X7</f>
        <v>0.5108087170212765</v>
      </c>
      <c r="Y28" s="307"/>
    </row>
    <row r="30" spans="1:27" x14ac:dyDescent="0.35">
      <c r="B30" s="400" t="s">
        <v>13</v>
      </c>
      <c r="C30" s="400"/>
      <c r="V30" s="17" t="s">
        <v>14</v>
      </c>
    </row>
    <row r="31" spans="1:27" x14ac:dyDescent="0.35">
      <c r="B31" s="393" t="s">
        <v>7</v>
      </c>
      <c r="C31" s="393"/>
      <c r="V31" s="18" t="s">
        <v>7</v>
      </c>
    </row>
    <row r="32" spans="1:27" x14ac:dyDescent="0.35">
      <c r="B32" s="188" t="s">
        <v>107</v>
      </c>
      <c r="C32" s="188"/>
      <c r="V32" s="313" t="s">
        <v>109</v>
      </c>
    </row>
    <row r="33" spans="2:22" x14ac:dyDescent="0.35">
      <c r="B33" s="188" t="s">
        <v>108</v>
      </c>
      <c r="C33" s="188"/>
      <c r="V33" s="313" t="s">
        <v>110</v>
      </c>
    </row>
    <row r="34" spans="2:22" x14ac:dyDescent="0.35">
      <c r="B34" s="173" t="s">
        <v>258</v>
      </c>
      <c r="C34" s="173"/>
      <c r="V34" s="173" t="s">
        <v>258</v>
      </c>
    </row>
  </sheetData>
  <mergeCells count="7">
    <mergeCell ref="B31:C31"/>
    <mergeCell ref="A1:B1"/>
    <mergeCell ref="A2:B2"/>
    <mergeCell ref="A3:B3"/>
    <mergeCell ref="A4:B4"/>
    <mergeCell ref="A5:B5"/>
    <mergeCell ref="B30:C30"/>
  </mergeCells>
  <pageMargins left="0.7" right="0.7" top="0.75" bottom="0.75" header="0.3" footer="0.3"/>
  <pageSetup scale="6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topLeftCell="A7" zoomScale="80" zoomScaleNormal="80" workbookViewId="0">
      <selection activeCell="V26" sqref="V26"/>
    </sheetView>
  </sheetViews>
  <sheetFormatPr defaultRowHeight="14.5" x14ac:dyDescent="0.35"/>
  <cols>
    <col min="1" max="1" width="8.54296875" bestFit="1" customWidth="1"/>
    <col min="2" max="2" width="54.1796875" bestFit="1" customWidth="1"/>
    <col min="3" max="3" width="9.7265625" hidden="1" customWidth="1"/>
    <col min="4" max="4" width="6" hidden="1" customWidth="1"/>
    <col min="5" max="5" width="10.1796875" hidden="1" customWidth="1"/>
    <col min="6" max="6" width="16.453125" hidden="1" customWidth="1"/>
    <col min="7" max="7" width="12.1796875" hidden="1" customWidth="1"/>
    <col min="8" max="8" width="15.7265625" bestFit="1" customWidth="1"/>
    <col min="9" max="9" width="15.1796875" customWidth="1"/>
    <col min="10" max="11" width="18.7265625" hidden="1" customWidth="1"/>
    <col min="12" max="12" width="21.26953125" hidden="1" customWidth="1"/>
    <col min="13" max="13" width="16.453125" customWidth="1"/>
    <col min="14" max="14" width="17.1796875" customWidth="1"/>
    <col min="15" max="15" width="20.7265625" hidden="1" customWidth="1"/>
    <col min="16" max="16" width="17.54296875" hidden="1" customWidth="1"/>
    <col min="17" max="17" width="24.7265625" hidden="1" customWidth="1"/>
    <col min="18" max="18" width="18.7265625" hidden="1" customWidth="1"/>
    <col min="19" max="19" width="20.54296875" hidden="1" customWidth="1"/>
    <col min="20" max="21" width="16.1796875" hidden="1" customWidth="1"/>
    <col min="22" max="22" width="15.26953125" customWidth="1"/>
    <col min="23" max="23" width="16.81640625" customWidth="1"/>
    <col min="24" max="24" width="9" customWidth="1"/>
    <col min="25" max="25" width="24.7265625" customWidth="1"/>
    <col min="27" max="27" width="13.81640625" bestFit="1" customWidth="1"/>
    <col min="190" max="190" width="4" bestFit="1" customWidth="1"/>
    <col min="191" max="191" width="56" bestFit="1" customWidth="1"/>
    <col min="192" max="192" width="9.7265625" bestFit="1" customWidth="1"/>
    <col min="193" max="193" width="6" bestFit="1" customWidth="1"/>
    <col min="194" max="194" width="10.1796875" bestFit="1" customWidth="1"/>
    <col min="195" max="195" width="14" bestFit="1" customWidth="1"/>
    <col min="196" max="196" width="12.1796875" bestFit="1" customWidth="1"/>
    <col min="197" max="197" width="21.7265625" bestFit="1" customWidth="1"/>
    <col min="198" max="198" width="19.54296875" bestFit="1" customWidth="1"/>
    <col min="446" max="446" width="4" bestFit="1" customWidth="1"/>
    <col min="447" max="447" width="56" bestFit="1" customWidth="1"/>
    <col min="448" max="448" width="9.7265625" bestFit="1" customWidth="1"/>
    <col min="449" max="449" width="6" bestFit="1" customWidth="1"/>
    <col min="450" max="450" width="10.1796875" bestFit="1" customWidth="1"/>
    <col min="451" max="451" width="14" bestFit="1" customWidth="1"/>
    <col min="452" max="452" width="12.1796875" bestFit="1" customWidth="1"/>
    <col min="453" max="453" width="21.7265625" bestFit="1" customWidth="1"/>
    <col min="454" max="454" width="19.54296875" bestFit="1" customWidth="1"/>
    <col min="702" max="702" width="4" bestFit="1" customWidth="1"/>
    <col min="703" max="703" width="56" bestFit="1" customWidth="1"/>
    <col min="704" max="704" width="9.7265625" bestFit="1" customWidth="1"/>
    <col min="705" max="705" width="6" bestFit="1" customWidth="1"/>
    <col min="706" max="706" width="10.1796875" bestFit="1" customWidth="1"/>
    <col min="707" max="707" width="14" bestFit="1" customWidth="1"/>
    <col min="708" max="708" width="12.1796875" bestFit="1" customWidth="1"/>
    <col min="709" max="709" width="21.7265625" bestFit="1" customWidth="1"/>
    <col min="710" max="710" width="19.54296875" bestFit="1" customWidth="1"/>
    <col min="958" max="958" width="4" bestFit="1" customWidth="1"/>
    <col min="959" max="959" width="56" bestFit="1" customWidth="1"/>
    <col min="960" max="960" width="9.7265625" bestFit="1" customWidth="1"/>
    <col min="961" max="961" width="6" bestFit="1" customWidth="1"/>
    <col min="962" max="962" width="10.1796875" bestFit="1" customWidth="1"/>
    <col min="963" max="963" width="14" bestFit="1" customWidth="1"/>
    <col min="964" max="964" width="12.1796875" bestFit="1" customWidth="1"/>
    <col min="965" max="965" width="21.7265625" bestFit="1" customWidth="1"/>
    <col min="966" max="966" width="19.54296875" bestFit="1" customWidth="1"/>
    <col min="1214" max="1214" width="4" bestFit="1" customWidth="1"/>
    <col min="1215" max="1215" width="56" bestFit="1" customWidth="1"/>
    <col min="1216" max="1216" width="9.7265625" bestFit="1" customWidth="1"/>
    <col min="1217" max="1217" width="6" bestFit="1" customWidth="1"/>
    <col min="1218" max="1218" width="10.1796875" bestFit="1" customWidth="1"/>
    <col min="1219" max="1219" width="14" bestFit="1" customWidth="1"/>
    <col min="1220" max="1220" width="12.1796875" bestFit="1" customWidth="1"/>
    <col min="1221" max="1221" width="21.7265625" bestFit="1" customWidth="1"/>
    <col min="1222" max="1222" width="19.54296875" bestFit="1" customWidth="1"/>
    <col min="1470" max="1470" width="4" bestFit="1" customWidth="1"/>
    <col min="1471" max="1471" width="56" bestFit="1" customWidth="1"/>
    <col min="1472" max="1472" width="9.7265625" bestFit="1" customWidth="1"/>
    <col min="1473" max="1473" width="6" bestFit="1" customWidth="1"/>
    <col min="1474" max="1474" width="10.1796875" bestFit="1" customWidth="1"/>
    <col min="1475" max="1475" width="14" bestFit="1" customWidth="1"/>
    <col min="1476" max="1476" width="12.1796875" bestFit="1" customWidth="1"/>
    <col min="1477" max="1477" width="21.7265625" bestFit="1" customWidth="1"/>
    <col min="1478" max="1478" width="19.54296875" bestFit="1" customWidth="1"/>
    <col min="1726" max="1726" width="4" bestFit="1" customWidth="1"/>
    <col min="1727" max="1727" width="56" bestFit="1" customWidth="1"/>
    <col min="1728" max="1728" width="9.7265625" bestFit="1" customWidth="1"/>
    <col min="1729" max="1729" width="6" bestFit="1" customWidth="1"/>
    <col min="1730" max="1730" width="10.1796875" bestFit="1" customWidth="1"/>
    <col min="1731" max="1731" width="14" bestFit="1" customWidth="1"/>
    <col min="1732" max="1732" width="12.1796875" bestFit="1" customWidth="1"/>
    <col min="1733" max="1733" width="21.7265625" bestFit="1" customWidth="1"/>
    <col min="1734" max="1734" width="19.54296875" bestFit="1" customWidth="1"/>
    <col min="1982" max="1982" width="4" bestFit="1" customWidth="1"/>
    <col min="1983" max="1983" width="56" bestFit="1" customWidth="1"/>
    <col min="1984" max="1984" width="9.7265625" bestFit="1" customWidth="1"/>
    <col min="1985" max="1985" width="6" bestFit="1" customWidth="1"/>
    <col min="1986" max="1986" width="10.1796875" bestFit="1" customWidth="1"/>
    <col min="1987" max="1987" width="14" bestFit="1" customWidth="1"/>
    <col min="1988" max="1988" width="12.1796875" bestFit="1" customWidth="1"/>
    <col min="1989" max="1989" width="21.7265625" bestFit="1" customWidth="1"/>
    <col min="1990" max="1990" width="19.54296875" bestFit="1" customWidth="1"/>
    <col min="2238" max="2238" width="4" bestFit="1" customWidth="1"/>
    <col min="2239" max="2239" width="56" bestFit="1" customWidth="1"/>
    <col min="2240" max="2240" width="9.7265625" bestFit="1" customWidth="1"/>
    <col min="2241" max="2241" width="6" bestFit="1" customWidth="1"/>
    <col min="2242" max="2242" width="10.1796875" bestFit="1" customWidth="1"/>
    <col min="2243" max="2243" width="14" bestFit="1" customWidth="1"/>
    <col min="2244" max="2244" width="12.1796875" bestFit="1" customWidth="1"/>
    <col min="2245" max="2245" width="21.7265625" bestFit="1" customWidth="1"/>
    <col min="2246" max="2246" width="19.54296875" bestFit="1" customWidth="1"/>
    <col min="2494" max="2494" width="4" bestFit="1" customWidth="1"/>
    <col min="2495" max="2495" width="56" bestFit="1" customWidth="1"/>
    <col min="2496" max="2496" width="9.7265625" bestFit="1" customWidth="1"/>
    <col min="2497" max="2497" width="6" bestFit="1" customWidth="1"/>
    <col min="2498" max="2498" width="10.1796875" bestFit="1" customWidth="1"/>
    <col min="2499" max="2499" width="14" bestFit="1" customWidth="1"/>
    <col min="2500" max="2500" width="12.1796875" bestFit="1" customWidth="1"/>
    <col min="2501" max="2501" width="21.7265625" bestFit="1" customWidth="1"/>
    <col min="2502" max="2502" width="19.54296875" bestFit="1" customWidth="1"/>
    <col min="2750" max="2750" width="4" bestFit="1" customWidth="1"/>
    <col min="2751" max="2751" width="56" bestFit="1" customWidth="1"/>
    <col min="2752" max="2752" width="9.7265625" bestFit="1" customWidth="1"/>
    <col min="2753" max="2753" width="6" bestFit="1" customWidth="1"/>
    <col min="2754" max="2754" width="10.1796875" bestFit="1" customWidth="1"/>
    <col min="2755" max="2755" width="14" bestFit="1" customWidth="1"/>
    <col min="2756" max="2756" width="12.1796875" bestFit="1" customWidth="1"/>
    <col min="2757" max="2757" width="21.7265625" bestFit="1" customWidth="1"/>
    <col min="2758" max="2758" width="19.54296875" bestFit="1" customWidth="1"/>
    <col min="3006" max="3006" width="4" bestFit="1" customWidth="1"/>
    <col min="3007" max="3007" width="56" bestFit="1" customWidth="1"/>
    <col min="3008" max="3008" width="9.7265625" bestFit="1" customWidth="1"/>
    <col min="3009" max="3009" width="6" bestFit="1" customWidth="1"/>
    <col min="3010" max="3010" width="10.1796875" bestFit="1" customWidth="1"/>
    <col min="3011" max="3011" width="14" bestFit="1" customWidth="1"/>
    <col min="3012" max="3012" width="12.1796875" bestFit="1" customWidth="1"/>
    <col min="3013" max="3013" width="21.7265625" bestFit="1" customWidth="1"/>
    <col min="3014" max="3014" width="19.54296875" bestFit="1" customWidth="1"/>
    <col min="3262" max="3262" width="4" bestFit="1" customWidth="1"/>
    <col min="3263" max="3263" width="56" bestFit="1" customWidth="1"/>
    <col min="3264" max="3264" width="9.7265625" bestFit="1" customWidth="1"/>
    <col min="3265" max="3265" width="6" bestFit="1" customWidth="1"/>
    <col min="3266" max="3266" width="10.1796875" bestFit="1" customWidth="1"/>
    <col min="3267" max="3267" width="14" bestFit="1" customWidth="1"/>
    <col min="3268" max="3268" width="12.1796875" bestFit="1" customWidth="1"/>
    <col min="3269" max="3269" width="21.7265625" bestFit="1" customWidth="1"/>
    <col min="3270" max="3270" width="19.54296875" bestFit="1" customWidth="1"/>
    <col min="3518" max="3518" width="4" bestFit="1" customWidth="1"/>
    <col min="3519" max="3519" width="56" bestFit="1" customWidth="1"/>
    <col min="3520" max="3520" width="9.7265625" bestFit="1" customWidth="1"/>
    <col min="3521" max="3521" width="6" bestFit="1" customWidth="1"/>
    <col min="3522" max="3522" width="10.1796875" bestFit="1" customWidth="1"/>
    <col min="3523" max="3523" width="14" bestFit="1" customWidth="1"/>
    <col min="3524" max="3524" width="12.1796875" bestFit="1" customWidth="1"/>
    <col min="3525" max="3525" width="21.7265625" bestFit="1" customWidth="1"/>
    <col min="3526" max="3526" width="19.54296875" bestFit="1" customWidth="1"/>
    <col min="3774" max="3774" width="4" bestFit="1" customWidth="1"/>
    <col min="3775" max="3775" width="56" bestFit="1" customWidth="1"/>
    <col min="3776" max="3776" width="9.7265625" bestFit="1" customWidth="1"/>
    <col min="3777" max="3777" width="6" bestFit="1" customWidth="1"/>
    <col min="3778" max="3778" width="10.1796875" bestFit="1" customWidth="1"/>
    <col min="3779" max="3779" width="14" bestFit="1" customWidth="1"/>
    <col min="3780" max="3780" width="12.1796875" bestFit="1" customWidth="1"/>
    <col min="3781" max="3781" width="21.7265625" bestFit="1" customWidth="1"/>
    <col min="3782" max="3782" width="19.54296875" bestFit="1" customWidth="1"/>
    <col min="4030" max="4030" width="4" bestFit="1" customWidth="1"/>
    <col min="4031" max="4031" width="56" bestFit="1" customWidth="1"/>
    <col min="4032" max="4032" width="9.7265625" bestFit="1" customWidth="1"/>
    <col min="4033" max="4033" width="6" bestFit="1" customWidth="1"/>
    <col min="4034" max="4034" width="10.1796875" bestFit="1" customWidth="1"/>
    <col min="4035" max="4035" width="14" bestFit="1" customWidth="1"/>
    <col min="4036" max="4036" width="12.1796875" bestFit="1" customWidth="1"/>
    <col min="4037" max="4037" width="21.7265625" bestFit="1" customWidth="1"/>
    <col min="4038" max="4038" width="19.54296875" bestFit="1" customWidth="1"/>
    <col min="4286" max="4286" width="4" bestFit="1" customWidth="1"/>
    <col min="4287" max="4287" width="56" bestFit="1" customWidth="1"/>
    <col min="4288" max="4288" width="9.7265625" bestFit="1" customWidth="1"/>
    <col min="4289" max="4289" width="6" bestFit="1" customWidth="1"/>
    <col min="4290" max="4290" width="10.1796875" bestFit="1" customWidth="1"/>
    <col min="4291" max="4291" width="14" bestFit="1" customWidth="1"/>
    <col min="4292" max="4292" width="12.1796875" bestFit="1" customWidth="1"/>
    <col min="4293" max="4293" width="21.7265625" bestFit="1" customWidth="1"/>
    <col min="4294" max="4294" width="19.54296875" bestFit="1" customWidth="1"/>
    <col min="4542" max="4542" width="4" bestFit="1" customWidth="1"/>
    <col min="4543" max="4543" width="56" bestFit="1" customWidth="1"/>
    <col min="4544" max="4544" width="9.7265625" bestFit="1" customWidth="1"/>
    <col min="4545" max="4545" width="6" bestFit="1" customWidth="1"/>
    <col min="4546" max="4546" width="10.1796875" bestFit="1" customWidth="1"/>
    <col min="4547" max="4547" width="14" bestFit="1" customWidth="1"/>
    <col min="4548" max="4548" width="12.1796875" bestFit="1" customWidth="1"/>
    <col min="4549" max="4549" width="21.7265625" bestFit="1" customWidth="1"/>
    <col min="4550" max="4550" width="19.54296875" bestFit="1" customWidth="1"/>
    <col min="4798" max="4798" width="4" bestFit="1" customWidth="1"/>
    <col min="4799" max="4799" width="56" bestFit="1" customWidth="1"/>
    <col min="4800" max="4800" width="9.7265625" bestFit="1" customWidth="1"/>
    <col min="4801" max="4801" width="6" bestFit="1" customWidth="1"/>
    <col min="4802" max="4802" width="10.1796875" bestFit="1" customWidth="1"/>
    <col min="4803" max="4803" width="14" bestFit="1" customWidth="1"/>
    <col min="4804" max="4804" width="12.1796875" bestFit="1" customWidth="1"/>
    <col min="4805" max="4805" width="21.7265625" bestFit="1" customWidth="1"/>
    <col min="4806" max="4806" width="19.54296875" bestFit="1" customWidth="1"/>
    <col min="5054" max="5054" width="4" bestFit="1" customWidth="1"/>
    <col min="5055" max="5055" width="56" bestFit="1" customWidth="1"/>
    <col min="5056" max="5056" width="9.7265625" bestFit="1" customWidth="1"/>
    <col min="5057" max="5057" width="6" bestFit="1" customWidth="1"/>
    <col min="5058" max="5058" width="10.1796875" bestFit="1" customWidth="1"/>
    <col min="5059" max="5059" width="14" bestFit="1" customWidth="1"/>
    <col min="5060" max="5060" width="12.1796875" bestFit="1" customWidth="1"/>
    <col min="5061" max="5061" width="21.7265625" bestFit="1" customWidth="1"/>
    <col min="5062" max="5062" width="19.54296875" bestFit="1" customWidth="1"/>
    <col min="5310" max="5310" width="4" bestFit="1" customWidth="1"/>
    <col min="5311" max="5311" width="56" bestFit="1" customWidth="1"/>
    <col min="5312" max="5312" width="9.7265625" bestFit="1" customWidth="1"/>
    <col min="5313" max="5313" width="6" bestFit="1" customWidth="1"/>
    <col min="5314" max="5314" width="10.1796875" bestFit="1" customWidth="1"/>
    <col min="5315" max="5315" width="14" bestFit="1" customWidth="1"/>
    <col min="5316" max="5316" width="12.1796875" bestFit="1" customWidth="1"/>
    <col min="5317" max="5317" width="21.7265625" bestFit="1" customWidth="1"/>
    <col min="5318" max="5318" width="19.54296875" bestFit="1" customWidth="1"/>
    <col min="5566" max="5566" width="4" bestFit="1" customWidth="1"/>
    <col min="5567" max="5567" width="56" bestFit="1" customWidth="1"/>
    <col min="5568" max="5568" width="9.7265625" bestFit="1" customWidth="1"/>
    <col min="5569" max="5569" width="6" bestFit="1" customWidth="1"/>
    <col min="5570" max="5570" width="10.1796875" bestFit="1" customWidth="1"/>
    <col min="5571" max="5571" width="14" bestFit="1" customWidth="1"/>
    <col min="5572" max="5572" width="12.1796875" bestFit="1" customWidth="1"/>
    <col min="5573" max="5573" width="21.7265625" bestFit="1" customWidth="1"/>
    <col min="5574" max="5574" width="19.54296875" bestFit="1" customWidth="1"/>
    <col min="5822" max="5822" width="4" bestFit="1" customWidth="1"/>
    <col min="5823" max="5823" width="56" bestFit="1" customWidth="1"/>
    <col min="5824" max="5824" width="9.7265625" bestFit="1" customWidth="1"/>
    <col min="5825" max="5825" width="6" bestFit="1" customWidth="1"/>
    <col min="5826" max="5826" width="10.1796875" bestFit="1" customWidth="1"/>
    <col min="5827" max="5827" width="14" bestFit="1" customWidth="1"/>
    <col min="5828" max="5828" width="12.1796875" bestFit="1" customWidth="1"/>
    <col min="5829" max="5829" width="21.7265625" bestFit="1" customWidth="1"/>
    <col min="5830" max="5830" width="19.54296875" bestFit="1" customWidth="1"/>
    <col min="6078" max="6078" width="4" bestFit="1" customWidth="1"/>
    <col min="6079" max="6079" width="56" bestFit="1" customWidth="1"/>
    <col min="6080" max="6080" width="9.7265625" bestFit="1" customWidth="1"/>
    <col min="6081" max="6081" width="6" bestFit="1" customWidth="1"/>
    <col min="6082" max="6082" width="10.1796875" bestFit="1" customWidth="1"/>
    <col min="6083" max="6083" width="14" bestFit="1" customWidth="1"/>
    <col min="6084" max="6084" width="12.1796875" bestFit="1" customWidth="1"/>
    <col min="6085" max="6085" width="21.7265625" bestFit="1" customWidth="1"/>
    <col min="6086" max="6086" width="19.54296875" bestFit="1" customWidth="1"/>
    <col min="6334" max="6334" width="4" bestFit="1" customWidth="1"/>
    <col min="6335" max="6335" width="56" bestFit="1" customWidth="1"/>
    <col min="6336" max="6336" width="9.7265625" bestFit="1" customWidth="1"/>
    <col min="6337" max="6337" width="6" bestFit="1" customWidth="1"/>
    <col min="6338" max="6338" width="10.1796875" bestFit="1" customWidth="1"/>
    <col min="6339" max="6339" width="14" bestFit="1" customWidth="1"/>
    <col min="6340" max="6340" width="12.1796875" bestFit="1" customWidth="1"/>
    <col min="6341" max="6341" width="21.7265625" bestFit="1" customWidth="1"/>
    <col min="6342" max="6342" width="19.54296875" bestFit="1" customWidth="1"/>
    <col min="6590" max="6590" width="4" bestFit="1" customWidth="1"/>
    <col min="6591" max="6591" width="56" bestFit="1" customWidth="1"/>
    <col min="6592" max="6592" width="9.7265625" bestFit="1" customWidth="1"/>
    <col min="6593" max="6593" width="6" bestFit="1" customWidth="1"/>
    <col min="6594" max="6594" width="10.1796875" bestFit="1" customWidth="1"/>
    <col min="6595" max="6595" width="14" bestFit="1" customWidth="1"/>
    <col min="6596" max="6596" width="12.1796875" bestFit="1" customWidth="1"/>
    <col min="6597" max="6597" width="21.7265625" bestFit="1" customWidth="1"/>
    <col min="6598" max="6598" width="19.54296875" bestFit="1" customWidth="1"/>
    <col min="6846" max="6846" width="4" bestFit="1" customWidth="1"/>
    <col min="6847" max="6847" width="56" bestFit="1" customWidth="1"/>
    <col min="6848" max="6848" width="9.7265625" bestFit="1" customWidth="1"/>
    <col min="6849" max="6849" width="6" bestFit="1" customWidth="1"/>
    <col min="6850" max="6850" width="10.1796875" bestFit="1" customWidth="1"/>
    <col min="6851" max="6851" width="14" bestFit="1" customWidth="1"/>
    <col min="6852" max="6852" width="12.1796875" bestFit="1" customWidth="1"/>
    <col min="6853" max="6853" width="21.7265625" bestFit="1" customWidth="1"/>
    <col min="6854" max="6854" width="19.54296875" bestFit="1" customWidth="1"/>
    <col min="7102" max="7102" width="4" bestFit="1" customWidth="1"/>
    <col min="7103" max="7103" width="56" bestFit="1" customWidth="1"/>
    <col min="7104" max="7104" width="9.7265625" bestFit="1" customWidth="1"/>
    <col min="7105" max="7105" width="6" bestFit="1" customWidth="1"/>
    <col min="7106" max="7106" width="10.1796875" bestFit="1" customWidth="1"/>
    <col min="7107" max="7107" width="14" bestFit="1" customWidth="1"/>
    <col min="7108" max="7108" width="12.1796875" bestFit="1" customWidth="1"/>
    <col min="7109" max="7109" width="21.7265625" bestFit="1" customWidth="1"/>
    <col min="7110" max="7110" width="19.54296875" bestFit="1" customWidth="1"/>
    <col min="7358" max="7358" width="4" bestFit="1" customWidth="1"/>
    <col min="7359" max="7359" width="56" bestFit="1" customWidth="1"/>
    <col min="7360" max="7360" width="9.7265625" bestFit="1" customWidth="1"/>
    <col min="7361" max="7361" width="6" bestFit="1" customWidth="1"/>
    <col min="7362" max="7362" width="10.1796875" bestFit="1" customWidth="1"/>
    <col min="7363" max="7363" width="14" bestFit="1" customWidth="1"/>
    <col min="7364" max="7364" width="12.1796875" bestFit="1" customWidth="1"/>
    <col min="7365" max="7365" width="21.7265625" bestFit="1" customWidth="1"/>
    <col min="7366" max="7366" width="19.54296875" bestFit="1" customWidth="1"/>
    <col min="7614" max="7614" width="4" bestFit="1" customWidth="1"/>
    <col min="7615" max="7615" width="56" bestFit="1" customWidth="1"/>
    <col min="7616" max="7616" width="9.7265625" bestFit="1" customWidth="1"/>
    <col min="7617" max="7617" width="6" bestFit="1" customWidth="1"/>
    <col min="7618" max="7618" width="10.1796875" bestFit="1" customWidth="1"/>
    <col min="7619" max="7619" width="14" bestFit="1" customWidth="1"/>
    <col min="7620" max="7620" width="12.1796875" bestFit="1" customWidth="1"/>
    <col min="7621" max="7621" width="21.7265625" bestFit="1" customWidth="1"/>
    <col min="7622" max="7622" width="19.54296875" bestFit="1" customWidth="1"/>
    <col min="7870" max="7870" width="4" bestFit="1" customWidth="1"/>
    <col min="7871" max="7871" width="56" bestFit="1" customWidth="1"/>
    <col min="7872" max="7872" width="9.7265625" bestFit="1" customWidth="1"/>
    <col min="7873" max="7873" width="6" bestFit="1" customWidth="1"/>
    <col min="7874" max="7874" width="10.1796875" bestFit="1" customWidth="1"/>
    <col min="7875" max="7875" width="14" bestFit="1" customWidth="1"/>
    <col min="7876" max="7876" width="12.1796875" bestFit="1" customWidth="1"/>
    <col min="7877" max="7877" width="21.7265625" bestFit="1" customWidth="1"/>
    <col min="7878" max="7878" width="19.54296875" bestFit="1" customWidth="1"/>
    <col min="8126" max="8126" width="4" bestFit="1" customWidth="1"/>
    <col min="8127" max="8127" width="56" bestFit="1" customWidth="1"/>
    <col min="8128" max="8128" width="9.7265625" bestFit="1" customWidth="1"/>
    <col min="8129" max="8129" width="6" bestFit="1" customWidth="1"/>
    <col min="8130" max="8130" width="10.1796875" bestFit="1" customWidth="1"/>
    <col min="8131" max="8131" width="14" bestFit="1" customWidth="1"/>
    <col min="8132" max="8132" width="12.1796875" bestFit="1" customWidth="1"/>
    <col min="8133" max="8133" width="21.7265625" bestFit="1" customWidth="1"/>
    <col min="8134" max="8134" width="19.54296875" bestFit="1" customWidth="1"/>
    <col min="8382" max="8382" width="4" bestFit="1" customWidth="1"/>
    <col min="8383" max="8383" width="56" bestFit="1" customWidth="1"/>
    <col min="8384" max="8384" width="9.7265625" bestFit="1" customWidth="1"/>
    <col min="8385" max="8385" width="6" bestFit="1" customWidth="1"/>
    <col min="8386" max="8386" width="10.1796875" bestFit="1" customWidth="1"/>
    <col min="8387" max="8387" width="14" bestFit="1" customWidth="1"/>
    <col min="8388" max="8388" width="12.1796875" bestFit="1" customWidth="1"/>
    <col min="8389" max="8389" width="21.7265625" bestFit="1" customWidth="1"/>
    <col min="8390" max="8390" width="19.54296875" bestFit="1" customWidth="1"/>
    <col min="8638" max="8638" width="4" bestFit="1" customWidth="1"/>
    <col min="8639" max="8639" width="56" bestFit="1" customWidth="1"/>
    <col min="8640" max="8640" width="9.7265625" bestFit="1" customWidth="1"/>
    <col min="8641" max="8641" width="6" bestFit="1" customWidth="1"/>
    <col min="8642" max="8642" width="10.1796875" bestFit="1" customWidth="1"/>
    <col min="8643" max="8643" width="14" bestFit="1" customWidth="1"/>
    <col min="8644" max="8644" width="12.1796875" bestFit="1" customWidth="1"/>
    <col min="8645" max="8645" width="21.7265625" bestFit="1" customWidth="1"/>
    <col min="8646" max="8646" width="19.54296875" bestFit="1" customWidth="1"/>
    <col min="8894" max="8894" width="4" bestFit="1" customWidth="1"/>
    <col min="8895" max="8895" width="56" bestFit="1" customWidth="1"/>
    <col min="8896" max="8896" width="9.7265625" bestFit="1" customWidth="1"/>
    <col min="8897" max="8897" width="6" bestFit="1" customWidth="1"/>
    <col min="8898" max="8898" width="10.1796875" bestFit="1" customWidth="1"/>
    <col min="8899" max="8899" width="14" bestFit="1" customWidth="1"/>
    <col min="8900" max="8900" width="12.1796875" bestFit="1" customWidth="1"/>
    <col min="8901" max="8901" width="21.7265625" bestFit="1" customWidth="1"/>
    <col min="8902" max="8902" width="19.54296875" bestFit="1" customWidth="1"/>
    <col min="9150" max="9150" width="4" bestFit="1" customWidth="1"/>
    <col min="9151" max="9151" width="56" bestFit="1" customWidth="1"/>
    <col min="9152" max="9152" width="9.7265625" bestFit="1" customWidth="1"/>
    <col min="9153" max="9153" width="6" bestFit="1" customWidth="1"/>
    <col min="9154" max="9154" width="10.1796875" bestFit="1" customWidth="1"/>
    <col min="9155" max="9155" width="14" bestFit="1" customWidth="1"/>
    <col min="9156" max="9156" width="12.1796875" bestFit="1" customWidth="1"/>
    <col min="9157" max="9157" width="21.7265625" bestFit="1" customWidth="1"/>
    <col min="9158" max="9158" width="19.54296875" bestFit="1" customWidth="1"/>
    <col min="9406" max="9406" width="4" bestFit="1" customWidth="1"/>
    <col min="9407" max="9407" width="56" bestFit="1" customWidth="1"/>
    <col min="9408" max="9408" width="9.7265625" bestFit="1" customWidth="1"/>
    <col min="9409" max="9409" width="6" bestFit="1" customWidth="1"/>
    <col min="9410" max="9410" width="10.1796875" bestFit="1" customWidth="1"/>
    <col min="9411" max="9411" width="14" bestFit="1" customWidth="1"/>
    <col min="9412" max="9412" width="12.1796875" bestFit="1" customWidth="1"/>
    <col min="9413" max="9413" width="21.7265625" bestFit="1" customWidth="1"/>
    <col min="9414" max="9414" width="19.54296875" bestFit="1" customWidth="1"/>
    <col min="9662" max="9662" width="4" bestFit="1" customWidth="1"/>
    <col min="9663" max="9663" width="56" bestFit="1" customWidth="1"/>
    <col min="9664" max="9664" width="9.7265625" bestFit="1" customWidth="1"/>
    <col min="9665" max="9665" width="6" bestFit="1" customWidth="1"/>
    <col min="9666" max="9666" width="10.1796875" bestFit="1" customWidth="1"/>
    <col min="9667" max="9667" width="14" bestFit="1" customWidth="1"/>
    <col min="9668" max="9668" width="12.1796875" bestFit="1" customWidth="1"/>
    <col min="9669" max="9669" width="21.7265625" bestFit="1" customWidth="1"/>
    <col min="9670" max="9670" width="19.54296875" bestFit="1" customWidth="1"/>
    <col min="9918" max="9918" width="4" bestFit="1" customWidth="1"/>
    <col min="9919" max="9919" width="56" bestFit="1" customWidth="1"/>
    <col min="9920" max="9920" width="9.7265625" bestFit="1" customWidth="1"/>
    <col min="9921" max="9921" width="6" bestFit="1" customWidth="1"/>
    <col min="9922" max="9922" width="10.1796875" bestFit="1" customWidth="1"/>
    <col min="9923" max="9923" width="14" bestFit="1" customWidth="1"/>
    <col min="9924" max="9924" width="12.1796875" bestFit="1" customWidth="1"/>
    <col min="9925" max="9925" width="21.7265625" bestFit="1" customWidth="1"/>
    <col min="9926" max="9926" width="19.54296875" bestFit="1" customWidth="1"/>
    <col min="10174" max="10174" width="4" bestFit="1" customWidth="1"/>
    <col min="10175" max="10175" width="56" bestFit="1" customWidth="1"/>
    <col min="10176" max="10176" width="9.7265625" bestFit="1" customWidth="1"/>
    <col min="10177" max="10177" width="6" bestFit="1" customWidth="1"/>
    <col min="10178" max="10178" width="10.1796875" bestFit="1" customWidth="1"/>
    <col min="10179" max="10179" width="14" bestFit="1" customWidth="1"/>
    <col min="10180" max="10180" width="12.1796875" bestFit="1" customWidth="1"/>
    <col min="10181" max="10181" width="21.7265625" bestFit="1" customWidth="1"/>
    <col min="10182" max="10182" width="19.54296875" bestFit="1" customWidth="1"/>
    <col min="10430" max="10430" width="4" bestFit="1" customWidth="1"/>
    <col min="10431" max="10431" width="56" bestFit="1" customWidth="1"/>
    <col min="10432" max="10432" width="9.7265625" bestFit="1" customWidth="1"/>
    <col min="10433" max="10433" width="6" bestFit="1" customWidth="1"/>
    <col min="10434" max="10434" width="10.1796875" bestFit="1" customWidth="1"/>
    <col min="10435" max="10435" width="14" bestFit="1" customWidth="1"/>
    <col min="10436" max="10436" width="12.1796875" bestFit="1" customWidth="1"/>
    <col min="10437" max="10437" width="21.7265625" bestFit="1" customWidth="1"/>
    <col min="10438" max="10438" width="19.54296875" bestFit="1" customWidth="1"/>
    <col min="10686" max="10686" width="4" bestFit="1" customWidth="1"/>
    <col min="10687" max="10687" width="56" bestFit="1" customWidth="1"/>
    <col min="10688" max="10688" width="9.7265625" bestFit="1" customWidth="1"/>
    <col min="10689" max="10689" width="6" bestFit="1" customWidth="1"/>
    <col min="10690" max="10690" width="10.1796875" bestFit="1" customWidth="1"/>
    <col min="10691" max="10691" width="14" bestFit="1" customWidth="1"/>
    <col min="10692" max="10692" width="12.1796875" bestFit="1" customWidth="1"/>
    <col min="10693" max="10693" width="21.7265625" bestFit="1" customWidth="1"/>
    <col min="10694" max="10694" width="19.54296875" bestFit="1" customWidth="1"/>
    <col min="10942" max="10942" width="4" bestFit="1" customWidth="1"/>
    <col min="10943" max="10943" width="56" bestFit="1" customWidth="1"/>
    <col min="10944" max="10944" width="9.7265625" bestFit="1" customWidth="1"/>
    <col min="10945" max="10945" width="6" bestFit="1" customWidth="1"/>
    <col min="10946" max="10946" width="10.1796875" bestFit="1" customWidth="1"/>
    <col min="10947" max="10947" width="14" bestFit="1" customWidth="1"/>
    <col min="10948" max="10948" width="12.1796875" bestFit="1" customWidth="1"/>
    <col min="10949" max="10949" width="21.7265625" bestFit="1" customWidth="1"/>
    <col min="10950" max="10950" width="19.54296875" bestFit="1" customWidth="1"/>
    <col min="11198" max="11198" width="4" bestFit="1" customWidth="1"/>
    <col min="11199" max="11199" width="56" bestFit="1" customWidth="1"/>
    <col min="11200" max="11200" width="9.7265625" bestFit="1" customWidth="1"/>
    <col min="11201" max="11201" width="6" bestFit="1" customWidth="1"/>
    <col min="11202" max="11202" width="10.1796875" bestFit="1" customWidth="1"/>
    <col min="11203" max="11203" width="14" bestFit="1" customWidth="1"/>
    <col min="11204" max="11204" width="12.1796875" bestFit="1" customWidth="1"/>
    <col min="11205" max="11205" width="21.7265625" bestFit="1" customWidth="1"/>
    <col min="11206" max="11206" width="19.54296875" bestFit="1" customWidth="1"/>
    <col min="11454" max="11454" width="4" bestFit="1" customWidth="1"/>
    <col min="11455" max="11455" width="56" bestFit="1" customWidth="1"/>
    <col min="11456" max="11456" width="9.7265625" bestFit="1" customWidth="1"/>
    <col min="11457" max="11457" width="6" bestFit="1" customWidth="1"/>
    <col min="11458" max="11458" width="10.1796875" bestFit="1" customWidth="1"/>
    <col min="11459" max="11459" width="14" bestFit="1" customWidth="1"/>
    <col min="11460" max="11460" width="12.1796875" bestFit="1" customWidth="1"/>
    <col min="11461" max="11461" width="21.7265625" bestFit="1" customWidth="1"/>
    <col min="11462" max="11462" width="19.54296875" bestFit="1" customWidth="1"/>
    <col min="11710" max="11710" width="4" bestFit="1" customWidth="1"/>
    <col min="11711" max="11711" width="56" bestFit="1" customWidth="1"/>
    <col min="11712" max="11712" width="9.7265625" bestFit="1" customWidth="1"/>
    <col min="11713" max="11713" width="6" bestFit="1" customWidth="1"/>
    <col min="11714" max="11714" width="10.1796875" bestFit="1" customWidth="1"/>
    <col min="11715" max="11715" width="14" bestFit="1" customWidth="1"/>
    <col min="11716" max="11716" width="12.1796875" bestFit="1" customWidth="1"/>
    <col min="11717" max="11717" width="21.7265625" bestFit="1" customWidth="1"/>
    <col min="11718" max="11718" width="19.54296875" bestFit="1" customWidth="1"/>
    <col min="11966" max="11966" width="4" bestFit="1" customWidth="1"/>
    <col min="11967" max="11967" width="56" bestFit="1" customWidth="1"/>
    <col min="11968" max="11968" width="9.7265625" bestFit="1" customWidth="1"/>
    <col min="11969" max="11969" width="6" bestFit="1" customWidth="1"/>
    <col min="11970" max="11970" width="10.1796875" bestFit="1" customWidth="1"/>
    <col min="11971" max="11971" width="14" bestFit="1" customWidth="1"/>
    <col min="11972" max="11972" width="12.1796875" bestFit="1" customWidth="1"/>
    <col min="11973" max="11973" width="21.7265625" bestFit="1" customWidth="1"/>
    <col min="11974" max="11974" width="19.54296875" bestFit="1" customWidth="1"/>
    <col min="12222" max="12222" width="4" bestFit="1" customWidth="1"/>
    <col min="12223" max="12223" width="56" bestFit="1" customWidth="1"/>
    <col min="12224" max="12224" width="9.7265625" bestFit="1" customWidth="1"/>
    <col min="12225" max="12225" width="6" bestFit="1" customWidth="1"/>
    <col min="12226" max="12226" width="10.1796875" bestFit="1" customWidth="1"/>
    <col min="12227" max="12227" width="14" bestFit="1" customWidth="1"/>
    <col min="12228" max="12228" width="12.1796875" bestFit="1" customWidth="1"/>
    <col min="12229" max="12229" width="21.7265625" bestFit="1" customWidth="1"/>
    <col min="12230" max="12230" width="19.54296875" bestFit="1" customWidth="1"/>
    <col min="12478" max="12478" width="4" bestFit="1" customWidth="1"/>
    <col min="12479" max="12479" width="56" bestFit="1" customWidth="1"/>
    <col min="12480" max="12480" width="9.7265625" bestFit="1" customWidth="1"/>
    <col min="12481" max="12481" width="6" bestFit="1" customWidth="1"/>
    <col min="12482" max="12482" width="10.1796875" bestFit="1" customWidth="1"/>
    <col min="12483" max="12483" width="14" bestFit="1" customWidth="1"/>
    <col min="12484" max="12484" width="12.1796875" bestFit="1" customWidth="1"/>
    <col min="12485" max="12485" width="21.7265625" bestFit="1" customWidth="1"/>
    <col min="12486" max="12486" width="19.54296875" bestFit="1" customWidth="1"/>
    <col min="12734" max="12734" width="4" bestFit="1" customWidth="1"/>
    <col min="12735" max="12735" width="56" bestFit="1" customWidth="1"/>
    <col min="12736" max="12736" width="9.7265625" bestFit="1" customWidth="1"/>
    <col min="12737" max="12737" width="6" bestFit="1" customWidth="1"/>
    <col min="12738" max="12738" width="10.1796875" bestFit="1" customWidth="1"/>
    <col min="12739" max="12739" width="14" bestFit="1" customWidth="1"/>
    <col min="12740" max="12740" width="12.1796875" bestFit="1" customWidth="1"/>
    <col min="12741" max="12741" width="21.7265625" bestFit="1" customWidth="1"/>
    <col min="12742" max="12742" width="19.54296875" bestFit="1" customWidth="1"/>
    <col min="12990" max="12990" width="4" bestFit="1" customWidth="1"/>
    <col min="12991" max="12991" width="56" bestFit="1" customWidth="1"/>
    <col min="12992" max="12992" width="9.7265625" bestFit="1" customWidth="1"/>
    <col min="12993" max="12993" width="6" bestFit="1" customWidth="1"/>
    <col min="12994" max="12994" width="10.1796875" bestFit="1" customWidth="1"/>
    <col min="12995" max="12995" width="14" bestFit="1" customWidth="1"/>
    <col min="12996" max="12996" width="12.1796875" bestFit="1" customWidth="1"/>
    <col min="12997" max="12997" width="21.7265625" bestFit="1" customWidth="1"/>
    <col min="12998" max="12998" width="19.54296875" bestFit="1" customWidth="1"/>
    <col min="13246" max="13246" width="4" bestFit="1" customWidth="1"/>
    <col min="13247" max="13247" width="56" bestFit="1" customWidth="1"/>
    <col min="13248" max="13248" width="9.7265625" bestFit="1" customWidth="1"/>
    <col min="13249" max="13249" width="6" bestFit="1" customWidth="1"/>
    <col min="13250" max="13250" width="10.1796875" bestFit="1" customWidth="1"/>
    <col min="13251" max="13251" width="14" bestFit="1" customWidth="1"/>
    <col min="13252" max="13252" width="12.1796875" bestFit="1" customWidth="1"/>
    <col min="13253" max="13253" width="21.7265625" bestFit="1" customWidth="1"/>
    <col min="13254" max="13254" width="19.54296875" bestFit="1" customWidth="1"/>
    <col min="13502" max="13502" width="4" bestFit="1" customWidth="1"/>
    <col min="13503" max="13503" width="56" bestFit="1" customWidth="1"/>
    <col min="13504" max="13504" width="9.7265625" bestFit="1" customWidth="1"/>
    <col min="13505" max="13505" width="6" bestFit="1" customWidth="1"/>
    <col min="13506" max="13506" width="10.1796875" bestFit="1" customWidth="1"/>
    <col min="13507" max="13507" width="14" bestFit="1" customWidth="1"/>
    <col min="13508" max="13508" width="12.1796875" bestFit="1" customWidth="1"/>
    <col min="13509" max="13509" width="21.7265625" bestFit="1" customWidth="1"/>
    <col min="13510" max="13510" width="19.54296875" bestFit="1" customWidth="1"/>
    <col min="13758" max="13758" width="4" bestFit="1" customWidth="1"/>
    <col min="13759" max="13759" width="56" bestFit="1" customWidth="1"/>
    <col min="13760" max="13760" width="9.7265625" bestFit="1" customWidth="1"/>
    <col min="13761" max="13761" width="6" bestFit="1" customWidth="1"/>
    <col min="13762" max="13762" width="10.1796875" bestFit="1" customWidth="1"/>
    <col min="13763" max="13763" width="14" bestFit="1" customWidth="1"/>
    <col min="13764" max="13764" width="12.1796875" bestFit="1" customWidth="1"/>
    <col min="13765" max="13765" width="21.7265625" bestFit="1" customWidth="1"/>
    <col min="13766" max="13766" width="19.54296875" bestFit="1" customWidth="1"/>
    <col min="14014" max="14014" width="4" bestFit="1" customWidth="1"/>
    <col min="14015" max="14015" width="56" bestFit="1" customWidth="1"/>
    <col min="14016" max="14016" width="9.7265625" bestFit="1" customWidth="1"/>
    <col min="14017" max="14017" width="6" bestFit="1" customWidth="1"/>
    <col min="14018" max="14018" width="10.1796875" bestFit="1" customWidth="1"/>
    <col min="14019" max="14019" width="14" bestFit="1" customWidth="1"/>
    <col min="14020" max="14020" width="12.1796875" bestFit="1" customWidth="1"/>
    <col min="14021" max="14021" width="21.7265625" bestFit="1" customWidth="1"/>
    <col min="14022" max="14022" width="19.54296875" bestFit="1" customWidth="1"/>
    <col min="14270" max="14270" width="4" bestFit="1" customWidth="1"/>
    <col min="14271" max="14271" width="56" bestFit="1" customWidth="1"/>
    <col min="14272" max="14272" width="9.7265625" bestFit="1" customWidth="1"/>
    <col min="14273" max="14273" width="6" bestFit="1" customWidth="1"/>
    <col min="14274" max="14274" width="10.1796875" bestFit="1" customWidth="1"/>
    <col min="14275" max="14275" width="14" bestFit="1" customWidth="1"/>
    <col min="14276" max="14276" width="12.1796875" bestFit="1" customWidth="1"/>
    <col min="14277" max="14277" width="21.7265625" bestFit="1" customWidth="1"/>
    <col min="14278" max="14278" width="19.54296875" bestFit="1" customWidth="1"/>
    <col min="14526" max="14526" width="4" bestFit="1" customWidth="1"/>
    <col min="14527" max="14527" width="56" bestFit="1" customWidth="1"/>
    <col min="14528" max="14528" width="9.7265625" bestFit="1" customWidth="1"/>
    <col min="14529" max="14529" width="6" bestFit="1" customWidth="1"/>
    <col min="14530" max="14530" width="10.1796875" bestFit="1" customWidth="1"/>
    <col min="14531" max="14531" width="14" bestFit="1" customWidth="1"/>
    <col min="14532" max="14532" width="12.1796875" bestFit="1" customWidth="1"/>
    <col min="14533" max="14533" width="21.7265625" bestFit="1" customWidth="1"/>
    <col min="14534" max="14534" width="19.54296875" bestFit="1" customWidth="1"/>
    <col min="14782" max="14782" width="4" bestFit="1" customWidth="1"/>
    <col min="14783" max="14783" width="56" bestFit="1" customWidth="1"/>
    <col min="14784" max="14784" width="9.7265625" bestFit="1" customWidth="1"/>
    <col min="14785" max="14785" width="6" bestFit="1" customWidth="1"/>
    <col min="14786" max="14786" width="10.1796875" bestFit="1" customWidth="1"/>
    <col min="14787" max="14787" width="14" bestFit="1" customWidth="1"/>
    <col min="14788" max="14788" width="12.1796875" bestFit="1" customWidth="1"/>
    <col min="14789" max="14789" width="21.7265625" bestFit="1" customWidth="1"/>
    <col min="14790" max="14790" width="19.54296875" bestFit="1" customWidth="1"/>
    <col min="15038" max="15038" width="4" bestFit="1" customWidth="1"/>
    <col min="15039" max="15039" width="56" bestFit="1" customWidth="1"/>
    <col min="15040" max="15040" width="9.7265625" bestFit="1" customWidth="1"/>
    <col min="15041" max="15041" width="6" bestFit="1" customWidth="1"/>
    <col min="15042" max="15042" width="10.1796875" bestFit="1" customWidth="1"/>
    <col min="15043" max="15043" width="14" bestFit="1" customWidth="1"/>
    <col min="15044" max="15044" width="12.1796875" bestFit="1" customWidth="1"/>
    <col min="15045" max="15045" width="21.7265625" bestFit="1" customWidth="1"/>
    <col min="15046" max="15046" width="19.54296875" bestFit="1" customWidth="1"/>
    <col min="15294" max="15294" width="4" bestFit="1" customWidth="1"/>
    <col min="15295" max="15295" width="56" bestFit="1" customWidth="1"/>
    <col min="15296" max="15296" width="9.7265625" bestFit="1" customWidth="1"/>
    <col min="15297" max="15297" width="6" bestFit="1" customWidth="1"/>
    <col min="15298" max="15298" width="10.1796875" bestFit="1" customWidth="1"/>
    <col min="15299" max="15299" width="14" bestFit="1" customWidth="1"/>
    <col min="15300" max="15300" width="12.1796875" bestFit="1" customWidth="1"/>
    <col min="15301" max="15301" width="21.7265625" bestFit="1" customWidth="1"/>
    <col min="15302" max="15302" width="19.54296875" bestFit="1" customWidth="1"/>
    <col min="15550" max="15550" width="4" bestFit="1" customWidth="1"/>
    <col min="15551" max="15551" width="56" bestFit="1" customWidth="1"/>
    <col min="15552" max="15552" width="9.7265625" bestFit="1" customWidth="1"/>
    <col min="15553" max="15553" width="6" bestFit="1" customWidth="1"/>
    <col min="15554" max="15554" width="10.1796875" bestFit="1" customWidth="1"/>
    <col min="15555" max="15555" width="14" bestFit="1" customWidth="1"/>
    <col min="15556" max="15556" width="12.1796875" bestFit="1" customWidth="1"/>
    <col min="15557" max="15557" width="21.7265625" bestFit="1" customWidth="1"/>
    <col min="15558" max="15558" width="19.54296875" bestFit="1" customWidth="1"/>
    <col min="15806" max="15806" width="4" bestFit="1" customWidth="1"/>
    <col min="15807" max="15807" width="56" bestFit="1" customWidth="1"/>
    <col min="15808" max="15808" width="9.7265625" bestFit="1" customWidth="1"/>
    <col min="15809" max="15809" width="6" bestFit="1" customWidth="1"/>
    <col min="15810" max="15810" width="10.1796875" bestFit="1" customWidth="1"/>
    <col min="15811" max="15811" width="14" bestFit="1" customWidth="1"/>
    <col min="15812" max="15812" width="12.1796875" bestFit="1" customWidth="1"/>
    <col min="15813" max="15813" width="21.7265625" bestFit="1" customWidth="1"/>
    <col min="15814" max="15814" width="19.54296875" bestFit="1" customWidth="1"/>
    <col min="16062" max="16062" width="4" bestFit="1" customWidth="1"/>
    <col min="16063" max="16063" width="56" bestFit="1" customWidth="1"/>
    <col min="16064" max="16064" width="9.7265625" bestFit="1" customWidth="1"/>
    <col min="16065" max="16065" width="6" bestFit="1" customWidth="1"/>
    <col min="16066" max="16066" width="10.1796875" bestFit="1" customWidth="1"/>
    <col min="16067" max="16067" width="14" bestFit="1" customWidth="1"/>
    <col min="16068" max="16068" width="12.1796875" bestFit="1" customWidth="1"/>
    <col min="16069" max="16069" width="21.7265625" bestFit="1" customWidth="1"/>
    <col min="16070" max="16070" width="19.54296875" bestFit="1" customWidth="1"/>
  </cols>
  <sheetData>
    <row r="1" spans="1:25" ht="23.25" customHeight="1" x14ac:dyDescent="0.7">
      <c r="A1" s="399" t="s">
        <v>198</v>
      </c>
      <c r="B1" s="399"/>
      <c r="C1" s="280"/>
      <c r="D1" s="280"/>
      <c r="E1" s="280"/>
      <c r="F1" s="280"/>
      <c r="G1" s="280"/>
      <c r="H1" s="280"/>
      <c r="I1" s="280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5" ht="17.25" customHeight="1" x14ac:dyDescent="0.7">
      <c r="A2" s="399" t="s">
        <v>199</v>
      </c>
      <c r="B2" s="399"/>
      <c r="C2" s="280"/>
      <c r="D2" s="280"/>
      <c r="E2" s="280"/>
      <c r="F2" s="280"/>
      <c r="G2" s="280"/>
      <c r="H2" s="280"/>
      <c r="I2" s="280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1:25" ht="19.5" customHeight="1" x14ac:dyDescent="0.7">
      <c r="A3" s="399" t="s">
        <v>200</v>
      </c>
      <c r="B3" s="399"/>
      <c r="C3" s="280"/>
      <c r="D3" s="280"/>
      <c r="E3" s="280"/>
      <c r="F3" s="280"/>
      <c r="G3" s="280"/>
      <c r="H3" s="280"/>
      <c r="I3" s="280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</row>
    <row r="4" spans="1:25" ht="16.5" customHeight="1" x14ac:dyDescent="0.7">
      <c r="A4" s="399" t="s">
        <v>205</v>
      </c>
      <c r="B4" s="399"/>
      <c r="C4" s="280"/>
      <c r="D4" s="280"/>
      <c r="E4" s="280"/>
      <c r="F4" s="280"/>
      <c r="G4" s="280"/>
      <c r="H4" s="280"/>
      <c r="I4" s="280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</row>
    <row r="5" spans="1:25" ht="16.5" customHeight="1" thickBot="1" x14ac:dyDescent="0.75">
      <c r="A5" s="399" t="s">
        <v>197</v>
      </c>
      <c r="B5" s="399"/>
      <c r="C5" s="280"/>
      <c r="D5" s="280"/>
      <c r="E5" s="280"/>
      <c r="F5" s="280"/>
      <c r="G5" s="280"/>
      <c r="H5" s="280"/>
      <c r="I5" s="28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</row>
    <row r="6" spans="1:25" ht="48" customHeight="1" thickBot="1" x14ac:dyDescent="0.4">
      <c r="A6" s="309" t="s">
        <v>19</v>
      </c>
      <c r="B6" s="310" t="s">
        <v>20</v>
      </c>
      <c r="C6" s="310" t="s">
        <v>83</v>
      </c>
      <c r="D6" s="310" t="s">
        <v>84</v>
      </c>
      <c r="E6" s="311" t="s">
        <v>85</v>
      </c>
      <c r="F6" s="310" t="s">
        <v>86</v>
      </c>
      <c r="G6" s="312" t="s">
        <v>87</v>
      </c>
      <c r="H6" s="303" t="s">
        <v>88</v>
      </c>
      <c r="I6" s="303" t="s">
        <v>89</v>
      </c>
      <c r="J6" s="303" t="s">
        <v>97</v>
      </c>
      <c r="K6" s="303" t="s">
        <v>98</v>
      </c>
      <c r="L6" s="303" t="s">
        <v>99</v>
      </c>
      <c r="M6" s="303" t="s">
        <v>100</v>
      </c>
      <c r="N6" s="303" t="s">
        <v>101</v>
      </c>
      <c r="O6" s="303" t="s">
        <v>93</v>
      </c>
      <c r="P6" s="303" t="s">
        <v>94</v>
      </c>
      <c r="Q6" s="303" t="s">
        <v>113</v>
      </c>
      <c r="R6" s="303" t="s">
        <v>95</v>
      </c>
      <c r="S6" s="303" t="s">
        <v>146</v>
      </c>
      <c r="T6" s="303" t="s">
        <v>133</v>
      </c>
      <c r="U6" s="303" t="s">
        <v>96</v>
      </c>
      <c r="V6" s="303" t="s">
        <v>77</v>
      </c>
      <c r="W6" s="303" t="s">
        <v>1</v>
      </c>
      <c r="X6" s="303" t="s">
        <v>12</v>
      </c>
      <c r="Y6" s="304" t="s">
        <v>102</v>
      </c>
    </row>
    <row r="7" spans="1:25" x14ac:dyDescent="0.35">
      <c r="A7" s="299" t="s">
        <v>2</v>
      </c>
      <c r="B7" s="299" t="s">
        <v>90</v>
      </c>
      <c r="C7" s="299"/>
      <c r="D7" s="299"/>
      <c r="E7" s="300"/>
      <c r="F7" s="299"/>
      <c r="G7" s="301"/>
      <c r="H7" s="299">
        <f>SUM(H8:H12)</f>
        <v>5625000</v>
      </c>
      <c r="I7" s="299">
        <f>SUM(I8:I12)</f>
        <v>51136.36363636364</v>
      </c>
      <c r="J7" s="302">
        <f>SUM(J8:J12)</f>
        <v>0</v>
      </c>
      <c r="K7" s="302">
        <f>SUM(K8:K12)</f>
        <v>69520</v>
      </c>
      <c r="L7" s="302">
        <f>SUM(L8:L12)</f>
        <v>72000</v>
      </c>
      <c r="M7" s="302">
        <f>M8+M9+M10+M11+M12</f>
        <v>2401704.9699999997</v>
      </c>
      <c r="N7" s="302">
        <f>N8+N9+N10+N11+N12</f>
        <v>67125</v>
      </c>
      <c r="O7" s="302">
        <f>O8+O9+O10+O11+O12</f>
        <v>0</v>
      </c>
      <c r="P7" s="302">
        <f t="shared" ref="P7:U7" si="0">P8+P9+P10+P11+P12</f>
        <v>0</v>
      </c>
      <c r="Q7" s="302">
        <f t="shared" si="0"/>
        <v>0</v>
      </c>
      <c r="R7" s="302">
        <f t="shared" si="0"/>
        <v>0</v>
      </c>
      <c r="S7" s="302">
        <f t="shared" si="0"/>
        <v>0</v>
      </c>
      <c r="T7" s="302">
        <f t="shared" si="0"/>
        <v>0</v>
      </c>
      <c r="U7" s="302">
        <f t="shared" si="0"/>
        <v>0</v>
      </c>
      <c r="V7" s="302">
        <f>V8+V9+V10+V11+V12</f>
        <v>2610349.9699999997</v>
      </c>
      <c r="W7" s="302">
        <f>W8+W9+W10+W11+W12</f>
        <v>3014650.0300000003</v>
      </c>
      <c r="X7" s="376">
        <f>V7/H7</f>
        <v>0.46406221688888882</v>
      </c>
      <c r="Y7" s="302"/>
    </row>
    <row r="8" spans="1:25" s="245" customFormat="1" x14ac:dyDescent="0.35">
      <c r="A8" s="315">
        <v>1</v>
      </c>
      <c r="B8" s="242" t="s">
        <v>137</v>
      </c>
      <c r="C8" s="242">
        <v>4700000</v>
      </c>
      <c r="D8" s="189"/>
      <c r="E8" s="189"/>
      <c r="F8" s="189"/>
      <c r="G8" s="189"/>
      <c r="H8" s="242">
        <v>4700000</v>
      </c>
      <c r="I8" s="189">
        <f t="shared" ref="I8:I17" si="1">H8/110</f>
        <v>42727.272727272728</v>
      </c>
      <c r="J8" s="244"/>
      <c r="K8" s="244"/>
      <c r="L8" s="244"/>
      <c r="M8" s="244">
        <f>'Detials of Construction Expense'!M28</f>
        <v>2400800.9699999997</v>
      </c>
      <c r="N8" s="244">
        <v>0</v>
      </c>
      <c r="O8" s="244">
        <v>0</v>
      </c>
      <c r="P8" s="244">
        <v>0</v>
      </c>
      <c r="Q8" s="244">
        <v>0</v>
      </c>
      <c r="R8" s="244">
        <v>0</v>
      </c>
      <c r="S8" s="244">
        <v>0</v>
      </c>
      <c r="T8" s="244">
        <v>0</v>
      </c>
      <c r="U8" s="244">
        <v>0</v>
      </c>
      <c r="V8" s="244">
        <f>SUM(J8:U8)</f>
        <v>2400800.9699999997</v>
      </c>
      <c r="W8" s="243">
        <f>H8-V8</f>
        <v>2299199.0300000003</v>
      </c>
      <c r="X8" s="298">
        <f>V8/H8</f>
        <v>0.5108087170212765</v>
      </c>
      <c r="Y8" s="244"/>
    </row>
    <row r="9" spans="1:25" s="245" customFormat="1" x14ac:dyDescent="0.35">
      <c r="A9" s="316">
        <v>2</v>
      </c>
      <c r="B9" s="251" t="s">
        <v>138</v>
      </c>
      <c r="C9" s="251">
        <v>550000</v>
      </c>
      <c r="D9" s="189"/>
      <c r="E9" s="189"/>
      <c r="F9" s="189"/>
      <c r="G9" s="189"/>
      <c r="H9" s="251">
        <v>550000</v>
      </c>
      <c r="I9" s="191">
        <f t="shared" si="1"/>
        <v>5000</v>
      </c>
      <c r="J9" s="244"/>
      <c r="K9" s="244">
        <f>15000+27520+27000</f>
        <v>69520</v>
      </c>
      <c r="L9" s="244">
        <f>45000+15000+12000</f>
        <v>72000</v>
      </c>
      <c r="M9" s="244">
        <v>0</v>
      </c>
      <c r="N9" s="244">
        <v>45000</v>
      </c>
      <c r="O9" s="244"/>
      <c r="P9" s="244"/>
      <c r="Q9" s="244"/>
      <c r="R9" s="244"/>
      <c r="S9" s="244"/>
      <c r="T9" s="244"/>
      <c r="U9" s="244"/>
      <c r="V9" s="244">
        <f t="shared" ref="V9:V10" si="2">SUM(J9:U9)</f>
        <v>186520</v>
      </c>
      <c r="W9" s="243">
        <f t="shared" ref="W9:W18" si="3">H9-V9</f>
        <v>363480</v>
      </c>
      <c r="X9" s="298">
        <f>V9/H9</f>
        <v>0.33912727272727272</v>
      </c>
      <c r="Y9" s="244"/>
    </row>
    <row r="10" spans="1:25" s="245" customFormat="1" ht="29" x14ac:dyDescent="0.35">
      <c r="A10" s="316">
        <v>3</v>
      </c>
      <c r="B10" s="252" t="s">
        <v>139</v>
      </c>
      <c r="C10" s="251">
        <v>75000</v>
      </c>
      <c r="D10" s="189"/>
      <c r="E10" s="189"/>
      <c r="F10" s="189"/>
      <c r="G10" s="189"/>
      <c r="H10" s="251">
        <v>75000</v>
      </c>
      <c r="I10" s="191">
        <f t="shared" si="1"/>
        <v>681.81818181818187</v>
      </c>
      <c r="J10" s="244"/>
      <c r="K10" s="244"/>
      <c r="L10" s="244"/>
      <c r="M10" s="244">
        <f>904</f>
        <v>904</v>
      </c>
      <c r="N10" s="244">
        <f>18000+4125</f>
        <v>22125</v>
      </c>
      <c r="O10" s="244"/>
      <c r="P10" s="244"/>
      <c r="Q10" s="244"/>
      <c r="R10" s="244"/>
      <c r="S10" s="244"/>
      <c r="T10" s="244"/>
      <c r="U10" s="244"/>
      <c r="V10" s="244">
        <f t="shared" si="2"/>
        <v>23029</v>
      </c>
      <c r="W10" s="243">
        <f t="shared" si="3"/>
        <v>51971</v>
      </c>
      <c r="X10" s="298">
        <f t="shared" ref="X10:X17" si="4">V10/H10</f>
        <v>0.30705333333333334</v>
      </c>
      <c r="Y10" s="244"/>
    </row>
    <row r="11" spans="1:25" s="245" customFormat="1" x14ac:dyDescent="0.35">
      <c r="A11" s="316">
        <v>4</v>
      </c>
      <c r="B11" s="251" t="s">
        <v>140</v>
      </c>
      <c r="C11" s="251">
        <v>100000</v>
      </c>
      <c r="D11" s="189"/>
      <c r="E11" s="189"/>
      <c r="F11" s="189"/>
      <c r="G11" s="189"/>
      <c r="H11" s="251">
        <v>100000</v>
      </c>
      <c r="I11" s="191">
        <f>H11/110</f>
        <v>909.09090909090912</v>
      </c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>
        <f>SUM(J11:U11)</f>
        <v>0</v>
      </c>
      <c r="W11" s="243">
        <f t="shared" si="3"/>
        <v>100000</v>
      </c>
      <c r="X11" s="298">
        <f t="shared" si="4"/>
        <v>0</v>
      </c>
      <c r="Y11" s="244"/>
    </row>
    <row r="12" spans="1:25" s="245" customFormat="1" x14ac:dyDescent="0.35">
      <c r="A12" s="316">
        <v>5</v>
      </c>
      <c r="B12" s="251" t="s">
        <v>150</v>
      </c>
      <c r="C12" s="251">
        <v>200000</v>
      </c>
      <c r="D12" s="189"/>
      <c r="E12" s="189"/>
      <c r="F12" s="189"/>
      <c r="G12" s="189"/>
      <c r="H12" s="251">
        <v>200000</v>
      </c>
      <c r="I12" s="191">
        <f>H12/110</f>
        <v>1818.1818181818182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>
        <f t="shared" ref="V12" si="5">SUM(J12:U12)</f>
        <v>0</v>
      </c>
      <c r="W12" s="243">
        <f t="shared" si="3"/>
        <v>200000</v>
      </c>
      <c r="X12" s="298">
        <f t="shared" si="4"/>
        <v>0</v>
      </c>
      <c r="Y12" s="244"/>
    </row>
    <row r="13" spans="1:25" s="245" customFormat="1" x14ac:dyDescent="0.35">
      <c r="A13" s="318"/>
      <c r="B13" s="189" t="s">
        <v>92</v>
      </c>
      <c r="C13" s="189"/>
      <c r="D13" s="189"/>
      <c r="E13" s="189"/>
      <c r="F13" s="189"/>
      <c r="G13" s="189"/>
      <c r="H13" s="189">
        <f>SUM(H14:H17)</f>
        <v>1316000</v>
      </c>
      <c r="I13" s="189">
        <f>SUM(I14:I17)</f>
        <v>11963.636363636364</v>
      </c>
      <c r="J13" s="244">
        <f>SUM(J14:J17)</f>
        <v>1667</v>
      </c>
      <c r="K13" s="244">
        <f t="shared" ref="K13:L13" si="6">SUM(K14:K17)</f>
        <v>200</v>
      </c>
      <c r="L13" s="244">
        <f t="shared" si="6"/>
        <v>280904</v>
      </c>
      <c r="M13" s="244">
        <f>SUM(M14:M17)</f>
        <v>100000</v>
      </c>
      <c r="N13" s="244">
        <f t="shared" ref="N13:U13" si="7">SUM(N14:N17)</f>
        <v>100200</v>
      </c>
      <c r="O13" s="244">
        <f t="shared" si="7"/>
        <v>0</v>
      </c>
      <c r="P13" s="244">
        <f t="shared" si="7"/>
        <v>0</v>
      </c>
      <c r="Q13" s="244">
        <f t="shared" si="7"/>
        <v>0</v>
      </c>
      <c r="R13" s="244">
        <f t="shared" si="7"/>
        <v>0</v>
      </c>
      <c r="S13" s="244">
        <f t="shared" si="7"/>
        <v>0</v>
      </c>
      <c r="T13" s="244">
        <f t="shared" si="7"/>
        <v>0</v>
      </c>
      <c r="U13" s="244">
        <f t="shared" si="7"/>
        <v>0</v>
      </c>
      <c r="V13" s="244">
        <f>SUM(V14:V17)</f>
        <v>482971</v>
      </c>
      <c r="W13" s="243">
        <f t="shared" si="3"/>
        <v>833029</v>
      </c>
      <c r="X13" s="298">
        <f t="shared" si="4"/>
        <v>0.36699924012158053</v>
      </c>
      <c r="Y13" s="244"/>
    </row>
    <row r="14" spans="1:25" s="245" customFormat="1" x14ac:dyDescent="0.35">
      <c r="A14" s="318">
        <v>6</v>
      </c>
      <c r="B14" s="191" t="s">
        <v>142</v>
      </c>
      <c r="C14" s="189"/>
      <c r="D14" s="189"/>
      <c r="E14" s="189"/>
      <c r="F14" s="189"/>
      <c r="G14" s="189"/>
      <c r="H14" s="251">
        <f>60000*13</f>
        <v>780000</v>
      </c>
      <c r="I14" s="191">
        <f>H14/110</f>
        <v>7090.909090909091</v>
      </c>
      <c r="J14" s="244"/>
      <c r="K14" s="244"/>
      <c r="L14" s="244">
        <f>60000+60000+60000</f>
        <v>180000</v>
      </c>
      <c r="M14" s="244">
        <v>60000</v>
      </c>
      <c r="N14" s="244">
        <v>60000</v>
      </c>
      <c r="O14" s="244"/>
      <c r="P14" s="244"/>
      <c r="Q14" s="244"/>
      <c r="R14" s="244"/>
      <c r="S14" s="244"/>
      <c r="T14" s="244"/>
      <c r="U14" s="244"/>
      <c r="V14" s="244">
        <f>SUM(J14:U14)</f>
        <v>300000</v>
      </c>
      <c r="W14" s="243">
        <f t="shared" si="3"/>
        <v>480000</v>
      </c>
      <c r="X14" s="298">
        <f t="shared" si="4"/>
        <v>0.38461538461538464</v>
      </c>
      <c r="Y14" s="244"/>
    </row>
    <row r="15" spans="1:25" s="245" customFormat="1" x14ac:dyDescent="0.35">
      <c r="A15" s="318">
        <v>7</v>
      </c>
      <c r="B15" s="191" t="s">
        <v>143</v>
      </c>
      <c r="C15" s="189"/>
      <c r="D15" s="189"/>
      <c r="E15" s="189"/>
      <c r="F15" s="189"/>
      <c r="G15" s="189"/>
      <c r="H15" s="251">
        <f>15000*13</f>
        <v>195000</v>
      </c>
      <c r="I15" s="191">
        <f>H15/110</f>
        <v>1772.7272727272727</v>
      </c>
      <c r="J15" s="244"/>
      <c r="K15" s="244"/>
      <c r="L15" s="244">
        <f>15000+15000+15000</f>
        <v>45000</v>
      </c>
      <c r="M15" s="244">
        <v>15000</v>
      </c>
      <c r="N15" s="244">
        <v>15000</v>
      </c>
      <c r="O15" s="244"/>
      <c r="P15" s="244"/>
      <c r="Q15" s="244"/>
      <c r="R15" s="244"/>
      <c r="S15" s="244"/>
      <c r="T15" s="244"/>
      <c r="U15" s="244"/>
      <c r="V15" s="244">
        <f t="shared" ref="V15:V17" si="8">SUM(J15:U15)</f>
        <v>75000</v>
      </c>
      <c r="W15" s="243">
        <f t="shared" si="3"/>
        <v>120000</v>
      </c>
      <c r="X15" s="298">
        <f t="shared" si="4"/>
        <v>0.38461538461538464</v>
      </c>
      <c r="Y15" s="244"/>
    </row>
    <row r="16" spans="1:25" s="245" customFormat="1" x14ac:dyDescent="0.35">
      <c r="A16" s="318">
        <v>8</v>
      </c>
      <c r="B16" s="191" t="s">
        <v>144</v>
      </c>
      <c r="C16" s="189"/>
      <c r="D16" s="189"/>
      <c r="E16" s="189"/>
      <c r="F16" s="189"/>
      <c r="G16" s="189"/>
      <c r="H16" s="251">
        <f>15000*13</f>
        <v>195000</v>
      </c>
      <c r="I16" s="191">
        <f t="shared" si="1"/>
        <v>1772.7272727272727</v>
      </c>
      <c r="J16" s="244"/>
      <c r="K16" s="244"/>
      <c r="L16" s="244">
        <f>15000+15000+15000</f>
        <v>45000</v>
      </c>
      <c r="M16" s="244">
        <v>15000</v>
      </c>
      <c r="N16" s="244">
        <v>15000</v>
      </c>
      <c r="O16" s="244"/>
      <c r="P16" s="244"/>
      <c r="Q16" s="244"/>
      <c r="R16" s="244"/>
      <c r="S16" s="244"/>
      <c r="T16" s="244"/>
      <c r="U16" s="244"/>
      <c r="V16" s="244">
        <f t="shared" si="8"/>
        <v>75000</v>
      </c>
      <c r="W16" s="243">
        <f t="shared" si="3"/>
        <v>120000</v>
      </c>
      <c r="X16" s="298">
        <f t="shared" si="4"/>
        <v>0.38461538461538464</v>
      </c>
      <c r="Y16" s="244"/>
    </row>
    <row r="17" spans="1:25" s="245" customFormat="1" ht="43.5" x14ac:dyDescent="0.35">
      <c r="A17" s="318">
        <v>9</v>
      </c>
      <c r="B17" s="190" t="s">
        <v>145</v>
      </c>
      <c r="C17" s="189"/>
      <c r="D17" s="189"/>
      <c r="E17" s="189"/>
      <c r="F17" s="189"/>
      <c r="G17" s="189"/>
      <c r="H17" s="251">
        <f>146000</f>
        <v>146000</v>
      </c>
      <c r="I17" s="191">
        <f t="shared" si="1"/>
        <v>1327.2727272727273</v>
      </c>
      <c r="J17" s="244">
        <f>1667</f>
        <v>1667</v>
      </c>
      <c r="K17" s="244">
        <v>200</v>
      </c>
      <c r="L17" s="244">
        <f>10000+904</f>
        <v>10904</v>
      </c>
      <c r="M17" s="244">
        <v>10000</v>
      </c>
      <c r="N17" s="244">
        <f>10000+200</f>
        <v>10200</v>
      </c>
      <c r="O17" s="244"/>
      <c r="P17" s="244"/>
      <c r="Q17" s="244"/>
      <c r="R17" s="244"/>
      <c r="S17" s="244"/>
      <c r="T17" s="244"/>
      <c r="U17" s="244"/>
      <c r="V17" s="244">
        <f t="shared" si="8"/>
        <v>32971</v>
      </c>
      <c r="W17" s="243">
        <f t="shared" si="3"/>
        <v>113029</v>
      </c>
      <c r="X17" s="298">
        <f t="shared" si="4"/>
        <v>0.22582876712328767</v>
      </c>
      <c r="Y17" s="244"/>
    </row>
    <row r="18" spans="1:25" ht="15.5" x14ac:dyDescent="0.35">
      <c r="A18" s="305"/>
      <c r="B18" s="306" t="s">
        <v>91</v>
      </c>
      <c r="C18" s="305"/>
      <c r="D18" s="305"/>
      <c r="E18" s="305"/>
      <c r="F18" s="305"/>
      <c r="G18" s="305"/>
      <c r="H18" s="307">
        <f t="shared" ref="H18:V18" si="9">H7+H13</f>
        <v>6941000</v>
      </c>
      <c r="I18" s="307">
        <f t="shared" si="9"/>
        <v>63100</v>
      </c>
      <c r="J18" s="307">
        <f t="shared" si="9"/>
        <v>1667</v>
      </c>
      <c r="K18" s="307">
        <f t="shared" si="9"/>
        <v>69720</v>
      </c>
      <c r="L18" s="307">
        <f t="shared" si="9"/>
        <v>352904</v>
      </c>
      <c r="M18" s="307">
        <f t="shared" si="9"/>
        <v>2501704.9699999997</v>
      </c>
      <c r="N18" s="307">
        <f t="shared" si="9"/>
        <v>167325</v>
      </c>
      <c r="O18" s="307">
        <f t="shared" si="9"/>
        <v>0</v>
      </c>
      <c r="P18" s="307">
        <f t="shared" si="9"/>
        <v>0</v>
      </c>
      <c r="Q18" s="307">
        <f t="shared" si="9"/>
        <v>0</v>
      </c>
      <c r="R18" s="307">
        <f t="shared" si="9"/>
        <v>0</v>
      </c>
      <c r="S18" s="307">
        <f t="shared" si="9"/>
        <v>0</v>
      </c>
      <c r="T18" s="307">
        <f t="shared" si="9"/>
        <v>0</v>
      </c>
      <c r="U18" s="307">
        <f t="shared" si="9"/>
        <v>0</v>
      </c>
      <c r="V18" s="307">
        <f t="shared" si="9"/>
        <v>3093320.9699999997</v>
      </c>
      <c r="W18" s="307">
        <f t="shared" si="3"/>
        <v>3847679.0300000003</v>
      </c>
      <c r="X18" s="308">
        <f>V18/H18</f>
        <v>0.44565926667627137</v>
      </c>
      <c r="Y18" s="307"/>
    </row>
    <row r="20" spans="1:25" x14ac:dyDescent="0.35">
      <c r="B20" s="400" t="s">
        <v>13</v>
      </c>
      <c r="C20" s="400"/>
      <c r="V20" s="17" t="s">
        <v>14</v>
      </c>
    </row>
    <row r="21" spans="1:25" x14ac:dyDescent="0.35">
      <c r="B21" s="393" t="s">
        <v>7</v>
      </c>
      <c r="C21" s="393"/>
      <c r="V21" s="18" t="s">
        <v>7</v>
      </c>
    </row>
    <row r="22" spans="1:25" x14ac:dyDescent="0.35">
      <c r="B22" s="393"/>
      <c r="C22" s="393"/>
      <c r="V22" s="18"/>
    </row>
    <row r="23" spans="1:25" x14ac:dyDescent="0.35">
      <c r="B23" s="188" t="s">
        <v>107</v>
      </c>
      <c r="C23" s="188"/>
      <c r="V23" s="279" t="s">
        <v>109</v>
      </c>
    </row>
    <row r="24" spans="1:25" x14ac:dyDescent="0.35">
      <c r="B24" s="188" t="s">
        <v>108</v>
      </c>
      <c r="C24" s="188"/>
      <c r="V24" s="279" t="s">
        <v>110</v>
      </c>
    </row>
    <row r="25" spans="1:25" x14ac:dyDescent="0.35">
      <c r="B25" s="173" t="s">
        <v>258</v>
      </c>
      <c r="C25" s="173"/>
      <c r="V25" s="173" t="s">
        <v>258</v>
      </c>
    </row>
  </sheetData>
  <mergeCells count="8">
    <mergeCell ref="B20:C20"/>
    <mergeCell ref="B21:C21"/>
    <mergeCell ref="B22:C22"/>
    <mergeCell ref="A1:B1"/>
    <mergeCell ref="A2:B2"/>
    <mergeCell ref="A3:B3"/>
    <mergeCell ref="A4:B4"/>
    <mergeCell ref="A5:B5"/>
  </mergeCells>
  <pageMargins left="0.7" right="0.7" top="0.75" bottom="0.75" header="0.3" footer="0.3"/>
  <pageSetup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6" workbookViewId="0">
      <selection activeCell="F36" sqref="F36"/>
    </sheetView>
  </sheetViews>
  <sheetFormatPr defaultRowHeight="14" x14ac:dyDescent="0.3"/>
  <cols>
    <col min="1" max="1" width="4.1796875" style="21" customWidth="1"/>
    <col min="2" max="2" width="37.81640625" style="21" customWidth="1"/>
    <col min="3" max="3" width="11.54296875" style="21" bestFit="1" customWidth="1"/>
    <col min="4" max="4" width="13.453125" style="21" bestFit="1" customWidth="1"/>
    <col min="5" max="5" width="15.26953125" style="21" bestFit="1" customWidth="1"/>
    <col min="6" max="6" width="16.54296875" style="30" customWidth="1"/>
    <col min="7" max="7" width="9.1796875" style="21"/>
    <col min="8" max="8" width="9.81640625" style="21" bestFit="1" customWidth="1"/>
    <col min="9" max="259" width="9.1796875" style="21"/>
    <col min="260" max="260" width="4.1796875" style="21" customWidth="1"/>
    <col min="261" max="261" width="37.81640625" style="21" customWidth="1"/>
    <col min="262" max="262" width="16.54296875" style="21" customWidth="1"/>
    <col min="263" max="263" width="9.1796875" style="21"/>
    <col min="264" max="264" width="9.26953125" style="21" bestFit="1" customWidth="1"/>
    <col min="265" max="515" width="9.1796875" style="21"/>
    <col min="516" max="516" width="4.1796875" style="21" customWidth="1"/>
    <col min="517" max="517" width="37.81640625" style="21" customWidth="1"/>
    <col min="518" max="518" width="16.54296875" style="21" customWidth="1"/>
    <col min="519" max="519" width="9.1796875" style="21"/>
    <col min="520" max="520" width="9.26953125" style="21" bestFit="1" customWidth="1"/>
    <col min="521" max="771" width="9.1796875" style="21"/>
    <col min="772" max="772" width="4.1796875" style="21" customWidth="1"/>
    <col min="773" max="773" width="37.81640625" style="21" customWidth="1"/>
    <col min="774" max="774" width="16.54296875" style="21" customWidth="1"/>
    <col min="775" max="775" width="9.1796875" style="21"/>
    <col min="776" max="776" width="9.26953125" style="21" bestFit="1" customWidth="1"/>
    <col min="777" max="1027" width="9.1796875" style="21"/>
    <col min="1028" max="1028" width="4.1796875" style="21" customWidth="1"/>
    <col min="1029" max="1029" width="37.81640625" style="21" customWidth="1"/>
    <col min="1030" max="1030" width="16.54296875" style="21" customWidth="1"/>
    <col min="1031" max="1031" width="9.1796875" style="21"/>
    <col min="1032" max="1032" width="9.26953125" style="21" bestFit="1" customWidth="1"/>
    <col min="1033" max="1283" width="9.1796875" style="21"/>
    <col min="1284" max="1284" width="4.1796875" style="21" customWidth="1"/>
    <col min="1285" max="1285" width="37.81640625" style="21" customWidth="1"/>
    <col min="1286" max="1286" width="16.54296875" style="21" customWidth="1"/>
    <col min="1287" max="1287" width="9.1796875" style="21"/>
    <col min="1288" max="1288" width="9.26953125" style="21" bestFit="1" customWidth="1"/>
    <col min="1289" max="1539" width="9.1796875" style="21"/>
    <col min="1540" max="1540" width="4.1796875" style="21" customWidth="1"/>
    <col min="1541" max="1541" width="37.81640625" style="21" customWidth="1"/>
    <col min="1542" max="1542" width="16.54296875" style="21" customWidth="1"/>
    <col min="1543" max="1543" width="9.1796875" style="21"/>
    <col min="1544" max="1544" width="9.26953125" style="21" bestFit="1" customWidth="1"/>
    <col min="1545" max="1795" width="9.1796875" style="21"/>
    <col min="1796" max="1796" width="4.1796875" style="21" customWidth="1"/>
    <col min="1797" max="1797" width="37.81640625" style="21" customWidth="1"/>
    <col min="1798" max="1798" width="16.54296875" style="21" customWidth="1"/>
    <col min="1799" max="1799" width="9.1796875" style="21"/>
    <col min="1800" max="1800" width="9.26953125" style="21" bestFit="1" customWidth="1"/>
    <col min="1801" max="2051" width="9.1796875" style="21"/>
    <col min="2052" max="2052" width="4.1796875" style="21" customWidth="1"/>
    <col min="2053" max="2053" width="37.81640625" style="21" customWidth="1"/>
    <col min="2054" max="2054" width="16.54296875" style="21" customWidth="1"/>
    <col min="2055" max="2055" width="9.1796875" style="21"/>
    <col min="2056" max="2056" width="9.26953125" style="21" bestFit="1" customWidth="1"/>
    <col min="2057" max="2307" width="9.1796875" style="21"/>
    <col min="2308" max="2308" width="4.1796875" style="21" customWidth="1"/>
    <col min="2309" max="2309" width="37.81640625" style="21" customWidth="1"/>
    <col min="2310" max="2310" width="16.54296875" style="21" customWidth="1"/>
    <col min="2311" max="2311" width="9.1796875" style="21"/>
    <col min="2312" max="2312" width="9.26953125" style="21" bestFit="1" customWidth="1"/>
    <col min="2313" max="2563" width="9.1796875" style="21"/>
    <col min="2564" max="2564" width="4.1796875" style="21" customWidth="1"/>
    <col min="2565" max="2565" width="37.81640625" style="21" customWidth="1"/>
    <col min="2566" max="2566" width="16.54296875" style="21" customWidth="1"/>
    <col min="2567" max="2567" width="9.1796875" style="21"/>
    <col min="2568" max="2568" width="9.26953125" style="21" bestFit="1" customWidth="1"/>
    <col min="2569" max="2819" width="9.1796875" style="21"/>
    <col min="2820" max="2820" width="4.1796875" style="21" customWidth="1"/>
    <col min="2821" max="2821" width="37.81640625" style="21" customWidth="1"/>
    <col min="2822" max="2822" width="16.54296875" style="21" customWidth="1"/>
    <col min="2823" max="2823" width="9.1796875" style="21"/>
    <col min="2824" max="2824" width="9.26953125" style="21" bestFit="1" customWidth="1"/>
    <col min="2825" max="3075" width="9.1796875" style="21"/>
    <col min="3076" max="3076" width="4.1796875" style="21" customWidth="1"/>
    <col min="3077" max="3077" width="37.81640625" style="21" customWidth="1"/>
    <col min="3078" max="3078" width="16.54296875" style="21" customWidth="1"/>
    <col min="3079" max="3079" width="9.1796875" style="21"/>
    <col min="3080" max="3080" width="9.26953125" style="21" bestFit="1" customWidth="1"/>
    <col min="3081" max="3331" width="9.1796875" style="21"/>
    <col min="3332" max="3332" width="4.1796875" style="21" customWidth="1"/>
    <col min="3333" max="3333" width="37.81640625" style="21" customWidth="1"/>
    <col min="3334" max="3334" width="16.54296875" style="21" customWidth="1"/>
    <col min="3335" max="3335" width="9.1796875" style="21"/>
    <col min="3336" max="3336" width="9.26953125" style="21" bestFit="1" customWidth="1"/>
    <col min="3337" max="3587" width="9.1796875" style="21"/>
    <col min="3588" max="3588" width="4.1796875" style="21" customWidth="1"/>
    <col min="3589" max="3589" width="37.81640625" style="21" customWidth="1"/>
    <col min="3590" max="3590" width="16.54296875" style="21" customWidth="1"/>
    <col min="3591" max="3591" width="9.1796875" style="21"/>
    <col min="3592" max="3592" width="9.26953125" style="21" bestFit="1" customWidth="1"/>
    <col min="3593" max="3843" width="9.1796875" style="21"/>
    <col min="3844" max="3844" width="4.1796875" style="21" customWidth="1"/>
    <col min="3845" max="3845" width="37.81640625" style="21" customWidth="1"/>
    <col min="3846" max="3846" width="16.54296875" style="21" customWidth="1"/>
    <col min="3847" max="3847" width="9.1796875" style="21"/>
    <col min="3848" max="3848" width="9.26953125" style="21" bestFit="1" customWidth="1"/>
    <col min="3849" max="4099" width="9.1796875" style="21"/>
    <col min="4100" max="4100" width="4.1796875" style="21" customWidth="1"/>
    <col min="4101" max="4101" width="37.81640625" style="21" customWidth="1"/>
    <col min="4102" max="4102" width="16.54296875" style="21" customWidth="1"/>
    <col min="4103" max="4103" width="9.1796875" style="21"/>
    <col min="4104" max="4104" width="9.26953125" style="21" bestFit="1" customWidth="1"/>
    <col min="4105" max="4355" width="9.1796875" style="21"/>
    <col min="4356" max="4356" width="4.1796875" style="21" customWidth="1"/>
    <col min="4357" max="4357" width="37.81640625" style="21" customWidth="1"/>
    <col min="4358" max="4358" width="16.54296875" style="21" customWidth="1"/>
    <col min="4359" max="4359" width="9.1796875" style="21"/>
    <col min="4360" max="4360" width="9.26953125" style="21" bestFit="1" customWidth="1"/>
    <col min="4361" max="4611" width="9.1796875" style="21"/>
    <col min="4612" max="4612" width="4.1796875" style="21" customWidth="1"/>
    <col min="4613" max="4613" width="37.81640625" style="21" customWidth="1"/>
    <col min="4614" max="4614" width="16.54296875" style="21" customWidth="1"/>
    <col min="4615" max="4615" width="9.1796875" style="21"/>
    <col min="4616" max="4616" width="9.26953125" style="21" bestFit="1" customWidth="1"/>
    <col min="4617" max="4867" width="9.1796875" style="21"/>
    <col min="4868" max="4868" width="4.1796875" style="21" customWidth="1"/>
    <col min="4869" max="4869" width="37.81640625" style="21" customWidth="1"/>
    <col min="4870" max="4870" width="16.54296875" style="21" customWidth="1"/>
    <col min="4871" max="4871" width="9.1796875" style="21"/>
    <col min="4872" max="4872" width="9.26953125" style="21" bestFit="1" customWidth="1"/>
    <col min="4873" max="5123" width="9.1796875" style="21"/>
    <col min="5124" max="5124" width="4.1796875" style="21" customWidth="1"/>
    <col min="5125" max="5125" width="37.81640625" style="21" customWidth="1"/>
    <col min="5126" max="5126" width="16.54296875" style="21" customWidth="1"/>
    <col min="5127" max="5127" width="9.1796875" style="21"/>
    <col min="5128" max="5128" width="9.26953125" style="21" bestFit="1" customWidth="1"/>
    <col min="5129" max="5379" width="9.1796875" style="21"/>
    <col min="5380" max="5380" width="4.1796875" style="21" customWidth="1"/>
    <col min="5381" max="5381" width="37.81640625" style="21" customWidth="1"/>
    <col min="5382" max="5382" width="16.54296875" style="21" customWidth="1"/>
    <col min="5383" max="5383" width="9.1796875" style="21"/>
    <col min="5384" max="5384" width="9.26953125" style="21" bestFit="1" customWidth="1"/>
    <col min="5385" max="5635" width="9.1796875" style="21"/>
    <col min="5636" max="5636" width="4.1796875" style="21" customWidth="1"/>
    <col min="5637" max="5637" width="37.81640625" style="21" customWidth="1"/>
    <col min="5638" max="5638" width="16.54296875" style="21" customWidth="1"/>
    <col min="5639" max="5639" width="9.1796875" style="21"/>
    <col min="5640" max="5640" width="9.26953125" style="21" bestFit="1" customWidth="1"/>
    <col min="5641" max="5891" width="9.1796875" style="21"/>
    <col min="5892" max="5892" width="4.1796875" style="21" customWidth="1"/>
    <col min="5893" max="5893" width="37.81640625" style="21" customWidth="1"/>
    <col min="5894" max="5894" width="16.54296875" style="21" customWidth="1"/>
    <col min="5895" max="5895" width="9.1796875" style="21"/>
    <col min="5896" max="5896" width="9.26953125" style="21" bestFit="1" customWidth="1"/>
    <col min="5897" max="6147" width="9.1796875" style="21"/>
    <col min="6148" max="6148" width="4.1796875" style="21" customWidth="1"/>
    <col min="6149" max="6149" width="37.81640625" style="21" customWidth="1"/>
    <col min="6150" max="6150" width="16.54296875" style="21" customWidth="1"/>
    <col min="6151" max="6151" width="9.1796875" style="21"/>
    <col min="6152" max="6152" width="9.26953125" style="21" bestFit="1" customWidth="1"/>
    <col min="6153" max="6403" width="9.1796875" style="21"/>
    <col min="6404" max="6404" width="4.1796875" style="21" customWidth="1"/>
    <col min="6405" max="6405" width="37.81640625" style="21" customWidth="1"/>
    <col min="6406" max="6406" width="16.54296875" style="21" customWidth="1"/>
    <col min="6407" max="6407" width="9.1796875" style="21"/>
    <col min="6408" max="6408" width="9.26953125" style="21" bestFit="1" customWidth="1"/>
    <col min="6409" max="6659" width="9.1796875" style="21"/>
    <col min="6660" max="6660" width="4.1796875" style="21" customWidth="1"/>
    <col min="6661" max="6661" width="37.81640625" style="21" customWidth="1"/>
    <col min="6662" max="6662" width="16.54296875" style="21" customWidth="1"/>
    <col min="6663" max="6663" width="9.1796875" style="21"/>
    <col min="6664" max="6664" width="9.26953125" style="21" bestFit="1" customWidth="1"/>
    <col min="6665" max="6915" width="9.1796875" style="21"/>
    <col min="6916" max="6916" width="4.1796875" style="21" customWidth="1"/>
    <col min="6917" max="6917" width="37.81640625" style="21" customWidth="1"/>
    <col min="6918" max="6918" width="16.54296875" style="21" customWidth="1"/>
    <col min="6919" max="6919" width="9.1796875" style="21"/>
    <col min="6920" max="6920" width="9.26953125" style="21" bestFit="1" customWidth="1"/>
    <col min="6921" max="7171" width="9.1796875" style="21"/>
    <col min="7172" max="7172" width="4.1796875" style="21" customWidth="1"/>
    <col min="7173" max="7173" width="37.81640625" style="21" customWidth="1"/>
    <col min="7174" max="7174" width="16.54296875" style="21" customWidth="1"/>
    <col min="7175" max="7175" width="9.1796875" style="21"/>
    <col min="7176" max="7176" width="9.26953125" style="21" bestFit="1" customWidth="1"/>
    <col min="7177" max="7427" width="9.1796875" style="21"/>
    <col min="7428" max="7428" width="4.1796875" style="21" customWidth="1"/>
    <col min="7429" max="7429" width="37.81640625" style="21" customWidth="1"/>
    <col min="7430" max="7430" width="16.54296875" style="21" customWidth="1"/>
    <col min="7431" max="7431" width="9.1796875" style="21"/>
    <col min="7432" max="7432" width="9.26953125" style="21" bestFit="1" customWidth="1"/>
    <col min="7433" max="7683" width="9.1796875" style="21"/>
    <col min="7684" max="7684" width="4.1796875" style="21" customWidth="1"/>
    <col min="7685" max="7685" width="37.81640625" style="21" customWidth="1"/>
    <col min="7686" max="7686" width="16.54296875" style="21" customWidth="1"/>
    <col min="7687" max="7687" width="9.1796875" style="21"/>
    <col min="7688" max="7688" width="9.26953125" style="21" bestFit="1" customWidth="1"/>
    <col min="7689" max="7939" width="9.1796875" style="21"/>
    <col min="7940" max="7940" width="4.1796875" style="21" customWidth="1"/>
    <col min="7941" max="7941" width="37.81640625" style="21" customWidth="1"/>
    <col min="7942" max="7942" width="16.54296875" style="21" customWidth="1"/>
    <col min="7943" max="7943" width="9.1796875" style="21"/>
    <col min="7944" max="7944" width="9.26953125" style="21" bestFit="1" customWidth="1"/>
    <col min="7945" max="8195" width="9.1796875" style="21"/>
    <col min="8196" max="8196" width="4.1796875" style="21" customWidth="1"/>
    <col min="8197" max="8197" width="37.81640625" style="21" customWidth="1"/>
    <col min="8198" max="8198" width="16.54296875" style="21" customWidth="1"/>
    <col min="8199" max="8199" width="9.1796875" style="21"/>
    <col min="8200" max="8200" width="9.26953125" style="21" bestFit="1" customWidth="1"/>
    <col min="8201" max="8451" width="9.1796875" style="21"/>
    <col min="8452" max="8452" width="4.1796875" style="21" customWidth="1"/>
    <col min="8453" max="8453" width="37.81640625" style="21" customWidth="1"/>
    <col min="8454" max="8454" width="16.54296875" style="21" customWidth="1"/>
    <col min="8455" max="8455" width="9.1796875" style="21"/>
    <col min="8456" max="8456" width="9.26953125" style="21" bestFit="1" customWidth="1"/>
    <col min="8457" max="8707" width="9.1796875" style="21"/>
    <col min="8708" max="8708" width="4.1796875" style="21" customWidth="1"/>
    <col min="8709" max="8709" width="37.81640625" style="21" customWidth="1"/>
    <col min="8710" max="8710" width="16.54296875" style="21" customWidth="1"/>
    <col min="8711" max="8711" width="9.1796875" style="21"/>
    <col min="8712" max="8712" width="9.26953125" style="21" bestFit="1" customWidth="1"/>
    <col min="8713" max="8963" width="9.1796875" style="21"/>
    <col min="8964" max="8964" width="4.1796875" style="21" customWidth="1"/>
    <col min="8965" max="8965" width="37.81640625" style="21" customWidth="1"/>
    <col min="8966" max="8966" width="16.54296875" style="21" customWidth="1"/>
    <col min="8967" max="8967" width="9.1796875" style="21"/>
    <col min="8968" max="8968" width="9.26953125" style="21" bestFit="1" customWidth="1"/>
    <col min="8969" max="9219" width="9.1796875" style="21"/>
    <col min="9220" max="9220" width="4.1796875" style="21" customWidth="1"/>
    <col min="9221" max="9221" width="37.81640625" style="21" customWidth="1"/>
    <col min="9222" max="9222" width="16.54296875" style="21" customWidth="1"/>
    <col min="9223" max="9223" width="9.1796875" style="21"/>
    <col min="9224" max="9224" width="9.26953125" style="21" bestFit="1" customWidth="1"/>
    <col min="9225" max="9475" width="9.1796875" style="21"/>
    <col min="9476" max="9476" width="4.1796875" style="21" customWidth="1"/>
    <col min="9477" max="9477" width="37.81640625" style="21" customWidth="1"/>
    <col min="9478" max="9478" width="16.54296875" style="21" customWidth="1"/>
    <col min="9479" max="9479" width="9.1796875" style="21"/>
    <col min="9480" max="9480" width="9.26953125" style="21" bestFit="1" customWidth="1"/>
    <col min="9481" max="9731" width="9.1796875" style="21"/>
    <col min="9732" max="9732" width="4.1796875" style="21" customWidth="1"/>
    <col min="9733" max="9733" width="37.81640625" style="21" customWidth="1"/>
    <col min="9734" max="9734" width="16.54296875" style="21" customWidth="1"/>
    <col min="9735" max="9735" width="9.1796875" style="21"/>
    <col min="9736" max="9736" width="9.26953125" style="21" bestFit="1" customWidth="1"/>
    <col min="9737" max="9987" width="9.1796875" style="21"/>
    <col min="9988" max="9988" width="4.1796875" style="21" customWidth="1"/>
    <col min="9989" max="9989" width="37.81640625" style="21" customWidth="1"/>
    <col min="9990" max="9990" width="16.54296875" style="21" customWidth="1"/>
    <col min="9991" max="9991" width="9.1796875" style="21"/>
    <col min="9992" max="9992" width="9.26953125" style="21" bestFit="1" customWidth="1"/>
    <col min="9993" max="10243" width="9.1796875" style="21"/>
    <col min="10244" max="10244" width="4.1796875" style="21" customWidth="1"/>
    <col min="10245" max="10245" width="37.81640625" style="21" customWidth="1"/>
    <col min="10246" max="10246" width="16.54296875" style="21" customWidth="1"/>
    <col min="10247" max="10247" width="9.1796875" style="21"/>
    <col min="10248" max="10248" width="9.26953125" style="21" bestFit="1" customWidth="1"/>
    <col min="10249" max="10499" width="9.1796875" style="21"/>
    <col min="10500" max="10500" width="4.1796875" style="21" customWidth="1"/>
    <col min="10501" max="10501" width="37.81640625" style="21" customWidth="1"/>
    <col min="10502" max="10502" width="16.54296875" style="21" customWidth="1"/>
    <col min="10503" max="10503" width="9.1796875" style="21"/>
    <col min="10504" max="10504" width="9.26953125" style="21" bestFit="1" customWidth="1"/>
    <col min="10505" max="10755" width="9.1796875" style="21"/>
    <col min="10756" max="10756" width="4.1796875" style="21" customWidth="1"/>
    <col min="10757" max="10757" width="37.81640625" style="21" customWidth="1"/>
    <col min="10758" max="10758" width="16.54296875" style="21" customWidth="1"/>
    <col min="10759" max="10759" width="9.1796875" style="21"/>
    <col min="10760" max="10760" width="9.26953125" style="21" bestFit="1" customWidth="1"/>
    <col min="10761" max="11011" width="9.1796875" style="21"/>
    <col min="11012" max="11012" width="4.1796875" style="21" customWidth="1"/>
    <col min="11013" max="11013" width="37.81640625" style="21" customWidth="1"/>
    <col min="11014" max="11014" width="16.54296875" style="21" customWidth="1"/>
    <col min="11015" max="11015" width="9.1796875" style="21"/>
    <col min="11016" max="11016" width="9.26953125" style="21" bestFit="1" customWidth="1"/>
    <col min="11017" max="11267" width="9.1796875" style="21"/>
    <col min="11268" max="11268" width="4.1796875" style="21" customWidth="1"/>
    <col min="11269" max="11269" width="37.81640625" style="21" customWidth="1"/>
    <col min="11270" max="11270" width="16.54296875" style="21" customWidth="1"/>
    <col min="11271" max="11271" width="9.1796875" style="21"/>
    <col min="11272" max="11272" width="9.26953125" style="21" bestFit="1" customWidth="1"/>
    <col min="11273" max="11523" width="9.1796875" style="21"/>
    <col min="11524" max="11524" width="4.1796875" style="21" customWidth="1"/>
    <col min="11525" max="11525" width="37.81640625" style="21" customWidth="1"/>
    <col min="11526" max="11526" width="16.54296875" style="21" customWidth="1"/>
    <col min="11527" max="11527" width="9.1796875" style="21"/>
    <col min="11528" max="11528" width="9.26953125" style="21" bestFit="1" customWidth="1"/>
    <col min="11529" max="11779" width="9.1796875" style="21"/>
    <col min="11780" max="11780" width="4.1796875" style="21" customWidth="1"/>
    <col min="11781" max="11781" width="37.81640625" style="21" customWidth="1"/>
    <col min="11782" max="11782" width="16.54296875" style="21" customWidth="1"/>
    <col min="11783" max="11783" width="9.1796875" style="21"/>
    <col min="11784" max="11784" width="9.26953125" style="21" bestFit="1" customWidth="1"/>
    <col min="11785" max="12035" width="9.1796875" style="21"/>
    <col min="12036" max="12036" width="4.1796875" style="21" customWidth="1"/>
    <col min="12037" max="12037" width="37.81640625" style="21" customWidth="1"/>
    <col min="12038" max="12038" width="16.54296875" style="21" customWidth="1"/>
    <col min="12039" max="12039" width="9.1796875" style="21"/>
    <col min="12040" max="12040" width="9.26953125" style="21" bestFit="1" customWidth="1"/>
    <col min="12041" max="12291" width="9.1796875" style="21"/>
    <col min="12292" max="12292" width="4.1796875" style="21" customWidth="1"/>
    <col min="12293" max="12293" width="37.81640625" style="21" customWidth="1"/>
    <col min="12294" max="12294" width="16.54296875" style="21" customWidth="1"/>
    <col min="12295" max="12295" width="9.1796875" style="21"/>
    <col min="12296" max="12296" width="9.26953125" style="21" bestFit="1" customWidth="1"/>
    <col min="12297" max="12547" width="9.1796875" style="21"/>
    <col min="12548" max="12548" width="4.1796875" style="21" customWidth="1"/>
    <col min="12549" max="12549" width="37.81640625" style="21" customWidth="1"/>
    <col min="12550" max="12550" width="16.54296875" style="21" customWidth="1"/>
    <col min="12551" max="12551" width="9.1796875" style="21"/>
    <col min="12552" max="12552" width="9.26953125" style="21" bestFit="1" customWidth="1"/>
    <col min="12553" max="12803" width="9.1796875" style="21"/>
    <col min="12804" max="12804" width="4.1796875" style="21" customWidth="1"/>
    <col min="12805" max="12805" width="37.81640625" style="21" customWidth="1"/>
    <col min="12806" max="12806" width="16.54296875" style="21" customWidth="1"/>
    <col min="12807" max="12807" width="9.1796875" style="21"/>
    <col min="12808" max="12808" width="9.26953125" style="21" bestFit="1" customWidth="1"/>
    <col min="12809" max="13059" width="9.1796875" style="21"/>
    <col min="13060" max="13060" width="4.1796875" style="21" customWidth="1"/>
    <col min="13061" max="13061" width="37.81640625" style="21" customWidth="1"/>
    <col min="13062" max="13062" width="16.54296875" style="21" customWidth="1"/>
    <col min="13063" max="13063" width="9.1796875" style="21"/>
    <col min="13064" max="13064" width="9.26953125" style="21" bestFit="1" customWidth="1"/>
    <col min="13065" max="13315" width="9.1796875" style="21"/>
    <col min="13316" max="13316" width="4.1796875" style="21" customWidth="1"/>
    <col min="13317" max="13317" width="37.81640625" style="21" customWidth="1"/>
    <col min="13318" max="13318" width="16.54296875" style="21" customWidth="1"/>
    <col min="13319" max="13319" width="9.1796875" style="21"/>
    <col min="13320" max="13320" width="9.26953125" style="21" bestFit="1" customWidth="1"/>
    <col min="13321" max="13571" width="9.1796875" style="21"/>
    <col min="13572" max="13572" width="4.1796875" style="21" customWidth="1"/>
    <col min="13573" max="13573" width="37.81640625" style="21" customWidth="1"/>
    <col min="13574" max="13574" width="16.54296875" style="21" customWidth="1"/>
    <col min="13575" max="13575" width="9.1796875" style="21"/>
    <col min="13576" max="13576" width="9.26953125" style="21" bestFit="1" customWidth="1"/>
    <col min="13577" max="13827" width="9.1796875" style="21"/>
    <col min="13828" max="13828" width="4.1796875" style="21" customWidth="1"/>
    <col min="13829" max="13829" width="37.81640625" style="21" customWidth="1"/>
    <col min="13830" max="13830" width="16.54296875" style="21" customWidth="1"/>
    <col min="13831" max="13831" width="9.1796875" style="21"/>
    <col min="13832" max="13832" width="9.26953125" style="21" bestFit="1" customWidth="1"/>
    <col min="13833" max="14083" width="9.1796875" style="21"/>
    <col min="14084" max="14084" width="4.1796875" style="21" customWidth="1"/>
    <col min="14085" max="14085" width="37.81640625" style="21" customWidth="1"/>
    <col min="14086" max="14086" width="16.54296875" style="21" customWidth="1"/>
    <col min="14087" max="14087" width="9.1796875" style="21"/>
    <col min="14088" max="14088" width="9.26953125" style="21" bestFit="1" customWidth="1"/>
    <col min="14089" max="14339" width="9.1796875" style="21"/>
    <col min="14340" max="14340" width="4.1796875" style="21" customWidth="1"/>
    <col min="14341" max="14341" width="37.81640625" style="21" customWidth="1"/>
    <col min="14342" max="14342" width="16.54296875" style="21" customWidth="1"/>
    <col min="14343" max="14343" width="9.1796875" style="21"/>
    <col min="14344" max="14344" width="9.26953125" style="21" bestFit="1" customWidth="1"/>
    <col min="14345" max="14595" width="9.1796875" style="21"/>
    <col min="14596" max="14596" width="4.1796875" style="21" customWidth="1"/>
    <col min="14597" max="14597" width="37.81640625" style="21" customWidth="1"/>
    <col min="14598" max="14598" width="16.54296875" style="21" customWidth="1"/>
    <col min="14599" max="14599" width="9.1796875" style="21"/>
    <col min="14600" max="14600" width="9.26953125" style="21" bestFit="1" customWidth="1"/>
    <col min="14601" max="14851" width="9.1796875" style="21"/>
    <col min="14852" max="14852" width="4.1796875" style="21" customWidth="1"/>
    <col min="14853" max="14853" width="37.81640625" style="21" customWidth="1"/>
    <col min="14854" max="14854" width="16.54296875" style="21" customWidth="1"/>
    <col min="14855" max="14855" width="9.1796875" style="21"/>
    <col min="14856" max="14856" width="9.26953125" style="21" bestFit="1" customWidth="1"/>
    <col min="14857" max="15107" width="9.1796875" style="21"/>
    <col min="15108" max="15108" width="4.1796875" style="21" customWidth="1"/>
    <col min="15109" max="15109" width="37.81640625" style="21" customWidth="1"/>
    <col min="15110" max="15110" width="16.54296875" style="21" customWidth="1"/>
    <col min="15111" max="15111" width="9.1796875" style="21"/>
    <col min="15112" max="15112" width="9.26953125" style="21" bestFit="1" customWidth="1"/>
    <col min="15113" max="15363" width="9.1796875" style="21"/>
    <col min="15364" max="15364" width="4.1796875" style="21" customWidth="1"/>
    <col min="15365" max="15365" width="37.81640625" style="21" customWidth="1"/>
    <col min="15366" max="15366" width="16.54296875" style="21" customWidth="1"/>
    <col min="15367" max="15367" width="9.1796875" style="21"/>
    <col min="15368" max="15368" width="9.26953125" style="21" bestFit="1" customWidth="1"/>
    <col min="15369" max="15619" width="9.1796875" style="21"/>
    <col min="15620" max="15620" width="4.1796875" style="21" customWidth="1"/>
    <col min="15621" max="15621" width="37.81640625" style="21" customWidth="1"/>
    <col min="15622" max="15622" width="16.54296875" style="21" customWidth="1"/>
    <col min="15623" max="15623" width="9.1796875" style="21"/>
    <col min="15624" max="15624" width="9.26953125" style="21" bestFit="1" customWidth="1"/>
    <col min="15625" max="15875" width="9.1796875" style="21"/>
    <col min="15876" max="15876" width="4.1796875" style="21" customWidth="1"/>
    <col min="15877" max="15877" width="37.81640625" style="21" customWidth="1"/>
    <col min="15878" max="15878" width="16.54296875" style="21" customWidth="1"/>
    <col min="15879" max="15879" width="9.1796875" style="21"/>
    <col min="15880" max="15880" width="9.26953125" style="21" bestFit="1" customWidth="1"/>
    <col min="15881" max="16131" width="9.1796875" style="21"/>
    <col min="16132" max="16132" width="4.1796875" style="21" customWidth="1"/>
    <col min="16133" max="16133" width="37.81640625" style="21" customWidth="1"/>
    <col min="16134" max="16134" width="16.54296875" style="21" customWidth="1"/>
    <col min="16135" max="16135" width="9.1796875" style="21"/>
    <col min="16136" max="16136" width="9.26953125" style="21" bestFit="1" customWidth="1"/>
    <col min="16137" max="16384" width="9.1796875" style="21"/>
  </cols>
  <sheetData>
    <row r="1" spans="1:8" ht="15" customHeight="1" x14ac:dyDescent="0.3">
      <c r="A1" s="401" t="str">
        <f>'Bug vs Exp'!A1:B1</f>
        <v>Implementing Partner: Jagriti Child and Youth Concern Nepal</v>
      </c>
      <c r="B1" s="401"/>
      <c r="C1" s="401"/>
      <c r="D1" s="401"/>
      <c r="E1" s="401"/>
      <c r="F1" s="401"/>
    </row>
    <row r="2" spans="1:8" ht="15" customHeight="1" x14ac:dyDescent="0.3">
      <c r="A2" s="401" t="str">
        <f>'Bug vs Exp'!A2:B2</f>
        <v>Support: KANALLAN</v>
      </c>
      <c r="B2" s="401"/>
      <c r="C2" s="401"/>
      <c r="D2" s="401"/>
      <c r="E2" s="401"/>
      <c r="F2" s="401"/>
    </row>
    <row r="3" spans="1:8" ht="13" x14ac:dyDescent="0.3">
      <c r="A3" s="401" t="str">
        <f>'Bug vs Exp'!A3:B3</f>
        <v xml:space="preserve"> Project Name: School Building Construction</v>
      </c>
      <c r="B3" s="401"/>
      <c r="C3" s="401"/>
      <c r="D3" s="401"/>
      <c r="E3" s="401"/>
      <c r="F3" s="401"/>
    </row>
    <row r="4" spans="1:8" ht="13" x14ac:dyDescent="0.3">
      <c r="A4" s="401" t="str">
        <f>'Bug vs Exp'!A4:B4</f>
        <v>Project Period: Nov 2018-Oct 2019</v>
      </c>
      <c r="B4" s="401"/>
      <c r="C4" s="401"/>
      <c r="D4" s="401"/>
      <c r="E4" s="401"/>
      <c r="F4" s="401"/>
    </row>
    <row r="5" spans="1:8" ht="13" x14ac:dyDescent="0.3">
      <c r="A5" s="401" t="str">
        <f>'Bug vs Exp'!A5</f>
        <v>Reporting Month: March 2019</v>
      </c>
      <c r="B5" s="401"/>
      <c r="C5" s="401"/>
      <c r="D5" s="401"/>
      <c r="E5" s="401"/>
      <c r="F5" s="401"/>
    </row>
    <row r="6" spans="1:8" ht="15.75" customHeight="1" thickBot="1" x14ac:dyDescent="0.35">
      <c r="A6" s="403" t="s">
        <v>76</v>
      </c>
      <c r="B6" s="403"/>
      <c r="C6" s="403"/>
      <c r="D6" s="403"/>
      <c r="E6" s="403"/>
      <c r="F6" s="403"/>
    </row>
    <row r="7" spans="1:8" ht="14.5" thickBot="1" x14ac:dyDescent="0.35">
      <c r="A7" s="22" t="s">
        <v>19</v>
      </c>
      <c r="B7" s="22" t="s">
        <v>163</v>
      </c>
      <c r="C7" s="22" t="s">
        <v>16</v>
      </c>
      <c r="D7" s="22" t="s">
        <v>164</v>
      </c>
      <c r="E7" s="22" t="s">
        <v>165</v>
      </c>
      <c r="F7" s="33" t="s">
        <v>17</v>
      </c>
    </row>
    <row r="8" spans="1:8" ht="13" x14ac:dyDescent="0.3">
      <c r="A8" s="27">
        <v>1</v>
      </c>
      <c r="B8" s="24" t="s">
        <v>169</v>
      </c>
      <c r="C8" s="233">
        <v>20</v>
      </c>
      <c r="D8" s="261">
        <v>50000</v>
      </c>
      <c r="E8" s="261"/>
      <c r="F8" s="25">
        <f>SUM(D8:E8)</f>
        <v>50000</v>
      </c>
      <c r="H8" s="26"/>
    </row>
    <row r="9" spans="1:8" ht="13" x14ac:dyDescent="0.3">
      <c r="A9" s="27">
        <v>2</v>
      </c>
      <c r="B9" s="262" t="s">
        <v>168</v>
      </c>
      <c r="C9" s="233">
        <v>26</v>
      </c>
      <c r="D9" s="261"/>
      <c r="E9" s="261">
        <v>349200</v>
      </c>
      <c r="F9" s="25">
        <f t="shared" ref="F9:F27" si="0">SUM(D9:E9)</f>
        <v>349200</v>
      </c>
      <c r="H9" s="26"/>
    </row>
    <row r="10" spans="1:8" ht="13" x14ac:dyDescent="0.3">
      <c r="A10" s="27">
        <v>3</v>
      </c>
      <c r="B10" s="24" t="s">
        <v>167</v>
      </c>
      <c r="C10" s="233">
        <v>29</v>
      </c>
      <c r="D10" s="261"/>
      <c r="E10" s="261">
        <v>-58200</v>
      </c>
      <c r="F10" s="25">
        <f t="shared" si="0"/>
        <v>-58200</v>
      </c>
    </row>
    <row r="11" spans="1:8" ht="26" x14ac:dyDescent="0.3">
      <c r="A11" s="27">
        <v>4</v>
      </c>
      <c r="B11" s="262" t="s">
        <v>201</v>
      </c>
      <c r="C11" s="233">
        <v>31</v>
      </c>
      <c r="D11" s="261">
        <v>-50000</v>
      </c>
      <c r="E11" s="261"/>
      <c r="F11" s="25">
        <f t="shared" si="0"/>
        <v>-50000</v>
      </c>
    </row>
    <row r="12" spans="1:8" ht="13" x14ac:dyDescent="0.3">
      <c r="A12" s="27">
        <v>5</v>
      </c>
      <c r="B12" s="24"/>
      <c r="C12" s="233"/>
      <c r="D12" s="261"/>
      <c r="E12" s="261"/>
      <c r="F12" s="25">
        <f t="shared" si="0"/>
        <v>0</v>
      </c>
    </row>
    <row r="13" spans="1:8" ht="13" x14ac:dyDescent="0.3">
      <c r="A13" s="27">
        <v>6</v>
      </c>
      <c r="B13" s="24"/>
      <c r="C13" s="233"/>
      <c r="D13" s="261"/>
      <c r="E13" s="261"/>
      <c r="F13" s="25">
        <f t="shared" si="0"/>
        <v>0</v>
      </c>
    </row>
    <row r="14" spans="1:8" ht="13" x14ac:dyDescent="0.3">
      <c r="A14" s="27">
        <v>7</v>
      </c>
      <c r="B14" s="24"/>
      <c r="C14" s="233"/>
      <c r="D14" s="261"/>
      <c r="E14" s="261"/>
      <c r="F14" s="25">
        <f t="shared" si="0"/>
        <v>0</v>
      </c>
    </row>
    <row r="15" spans="1:8" ht="13" x14ac:dyDescent="0.3">
      <c r="A15" s="27">
        <v>8</v>
      </c>
      <c r="B15" s="24"/>
      <c r="C15" s="233"/>
      <c r="D15" s="261"/>
      <c r="E15" s="261"/>
      <c r="F15" s="25">
        <f t="shared" si="0"/>
        <v>0</v>
      </c>
    </row>
    <row r="16" spans="1:8" ht="13" x14ac:dyDescent="0.3">
      <c r="A16" s="27">
        <v>9</v>
      </c>
      <c r="B16" s="24"/>
      <c r="C16" s="233"/>
      <c r="D16" s="261"/>
      <c r="E16" s="261"/>
      <c r="F16" s="25">
        <f t="shared" si="0"/>
        <v>0</v>
      </c>
    </row>
    <row r="17" spans="1:8" ht="13" x14ac:dyDescent="0.3">
      <c r="A17" s="27">
        <v>10</v>
      </c>
      <c r="B17" s="24"/>
      <c r="C17" s="233"/>
      <c r="D17" s="261"/>
      <c r="E17" s="261"/>
      <c r="F17" s="25">
        <f t="shared" si="0"/>
        <v>0</v>
      </c>
    </row>
    <row r="18" spans="1:8" ht="13" x14ac:dyDescent="0.3">
      <c r="A18" s="27">
        <v>11</v>
      </c>
      <c r="B18" s="24"/>
      <c r="C18" s="233"/>
      <c r="D18" s="261"/>
      <c r="E18" s="261"/>
      <c r="F18" s="25">
        <f t="shared" si="0"/>
        <v>0</v>
      </c>
    </row>
    <row r="19" spans="1:8" ht="13" x14ac:dyDescent="0.3">
      <c r="A19" s="27">
        <v>12</v>
      </c>
      <c r="B19" s="24"/>
      <c r="C19" s="233"/>
      <c r="D19" s="261"/>
      <c r="E19" s="261"/>
      <c r="F19" s="25">
        <f t="shared" si="0"/>
        <v>0</v>
      </c>
    </row>
    <row r="20" spans="1:8" ht="13" x14ac:dyDescent="0.3">
      <c r="A20" s="27">
        <v>13</v>
      </c>
      <c r="B20" s="24"/>
      <c r="C20" s="233"/>
      <c r="D20" s="261"/>
      <c r="E20" s="261"/>
      <c r="F20" s="25">
        <f t="shared" si="0"/>
        <v>0</v>
      </c>
    </row>
    <row r="21" spans="1:8" ht="13" x14ac:dyDescent="0.3">
      <c r="A21" s="27">
        <v>14</v>
      </c>
      <c r="B21" s="24"/>
      <c r="C21" s="233"/>
      <c r="D21" s="261"/>
      <c r="E21" s="261"/>
      <c r="F21" s="25">
        <f t="shared" si="0"/>
        <v>0</v>
      </c>
    </row>
    <row r="22" spans="1:8" ht="13" x14ac:dyDescent="0.3">
      <c r="A22" s="27">
        <v>15</v>
      </c>
      <c r="B22" s="24"/>
      <c r="C22" s="233"/>
      <c r="D22" s="261"/>
      <c r="E22" s="261"/>
      <c r="F22" s="25">
        <f t="shared" si="0"/>
        <v>0</v>
      </c>
    </row>
    <row r="23" spans="1:8" ht="13" x14ac:dyDescent="0.3">
      <c r="A23" s="27">
        <v>16</v>
      </c>
      <c r="B23" s="24"/>
      <c r="C23" s="233"/>
      <c r="D23" s="261"/>
      <c r="E23" s="261"/>
      <c r="F23" s="25">
        <f t="shared" si="0"/>
        <v>0</v>
      </c>
    </row>
    <row r="24" spans="1:8" ht="13" x14ac:dyDescent="0.3">
      <c r="A24" s="27">
        <v>17</v>
      </c>
      <c r="B24" s="24"/>
      <c r="C24" s="233"/>
      <c r="D24" s="261"/>
      <c r="E24" s="261"/>
      <c r="F24" s="25">
        <f t="shared" si="0"/>
        <v>0</v>
      </c>
    </row>
    <row r="25" spans="1:8" ht="13" x14ac:dyDescent="0.3">
      <c r="A25" s="27">
        <v>18</v>
      </c>
      <c r="B25" s="24"/>
      <c r="C25" s="233"/>
      <c r="D25" s="261"/>
      <c r="E25" s="261"/>
      <c r="F25" s="25">
        <f t="shared" si="0"/>
        <v>0</v>
      </c>
    </row>
    <row r="26" spans="1:8" ht="13" x14ac:dyDescent="0.3">
      <c r="A26" s="27">
        <v>19</v>
      </c>
      <c r="B26" s="24"/>
      <c r="C26" s="233"/>
      <c r="D26" s="261"/>
      <c r="E26" s="261"/>
      <c r="F26" s="25">
        <f t="shared" si="0"/>
        <v>0</v>
      </c>
    </row>
    <row r="27" spans="1:8" ht="13.5" thickBot="1" x14ac:dyDescent="0.35">
      <c r="A27" s="27">
        <v>27</v>
      </c>
      <c r="B27" s="24"/>
      <c r="C27" s="233"/>
      <c r="D27" s="261"/>
      <c r="E27" s="261"/>
      <c r="F27" s="25">
        <f t="shared" si="0"/>
        <v>0</v>
      </c>
      <c r="H27" s="26"/>
    </row>
    <row r="28" spans="1:8" ht="14.5" thickBot="1" x14ac:dyDescent="0.35">
      <c r="A28" s="28"/>
      <c r="B28" s="22" t="s">
        <v>8</v>
      </c>
      <c r="C28" s="29"/>
      <c r="D28" s="23">
        <f t="shared" ref="D28:E28" si="1">SUM(D8:D27)</f>
        <v>0</v>
      </c>
      <c r="E28" s="23">
        <f t="shared" si="1"/>
        <v>291000</v>
      </c>
      <c r="F28" s="23">
        <f>SUM(F8:F27)</f>
        <v>291000</v>
      </c>
    </row>
    <row r="29" spans="1:8" x14ac:dyDescent="0.3">
      <c r="B29" s="400" t="s">
        <v>13</v>
      </c>
      <c r="C29" s="400"/>
      <c r="D29" s="257"/>
      <c r="E29" s="17" t="s">
        <v>14</v>
      </c>
      <c r="G29" s="17"/>
    </row>
    <row r="30" spans="1:8" x14ac:dyDescent="0.3">
      <c r="B30" s="393" t="s">
        <v>7</v>
      </c>
      <c r="C30" s="393"/>
      <c r="D30" s="256"/>
      <c r="E30" s="18" t="s">
        <v>7</v>
      </c>
      <c r="G30" s="18"/>
    </row>
    <row r="31" spans="1:8" x14ac:dyDescent="0.3">
      <c r="B31" s="393"/>
      <c r="C31" s="393"/>
      <c r="D31" s="256"/>
      <c r="E31" s="256"/>
      <c r="F31" s="18"/>
      <c r="G31" s="18"/>
    </row>
    <row r="32" spans="1:8" x14ac:dyDescent="0.3">
      <c r="B32" s="393" t="str">
        <f>'Bug vs Exp'!B23</f>
        <v>Name: Amrit Kumar Lamichhane</v>
      </c>
      <c r="C32" s="393"/>
      <c r="D32" s="256"/>
      <c r="E32" s="198" t="str">
        <f>'Bug vs Exp'!V23</f>
        <v>Name: Tilottam Paudel</v>
      </c>
      <c r="G32" s="19"/>
    </row>
    <row r="33" spans="2:7" x14ac:dyDescent="0.3">
      <c r="B33" s="393" t="str">
        <f>'Bug vs Exp'!B24</f>
        <v>Designation: Admin and Finance Officer</v>
      </c>
      <c r="C33" s="393"/>
      <c r="D33" s="256"/>
      <c r="E33" s="198" t="str">
        <f>'Bug vs Exp'!V24</f>
        <v>Designation:  President</v>
      </c>
      <c r="G33" s="19"/>
    </row>
    <row r="34" spans="2:7" x14ac:dyDescent="0.3">
      <c r="B34" s="402" t="str">
        <f>'Bug vs Exp'!B25</f>
        <v>Date: 26 April 2019</v>
      </c>
      <c r="C34" s="402"/>
      <c r="D34" s="258"/>
      <c r="E34" s="173" t="str">
        <f>'Bug vs Exp'!V25</f>
        <v>Date: 26 April 2019</v>
      </c>
      <c r="G34" s="173"/>
    </row>
    <row r="36" spans="2:7" x14ac:dyDescent="0.3">
      <c r="G36" s="21" t="s">
        <v>18</v>
      </c>
    </row>
  </sheetData>
  <mergeCells count="12">
    <mergeCell ref="A2:F2"/>
    <mergeCell ref="A1:F1"/>
    <mergeCell ref="B33:C33"/>
    <mergeCell ref="B34:C34"/>
    <mergeCell ref="A5:F5"/>
    <mergeCell ref="A3:F3"/>
    <mergeCell ref="A4:F4"/>
    <mergeCell ref="B32:C32"/>
    <mergeCell ref="A6:F6"/>
    <mergeCell ref="B29:C29"/>
    <mergeCell ref="B30:C30"/>
    <mergeCell ref="B31:C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40" workbookViewId="0">
      <selection activeCell="F9" sqref="F9"/>
    </sheetView>
  </sheetViews>
  <sheetFormatPr defaultRowHeight="14" x14ac:dyDescent="0.3"/>
  <cols>
    <col min="1" max="1" width="4.1796875" style="21" customWidth="1"/>
    <col min="2" max="2" width="11.1796875" style="21" customWidth="1"/>
    <col min="3" max="3" width="12" style="218" hidden="1" customWidth="1"/>
    <col min="4" max="4" width="34.1796875" style="35" customWidth="1"/>
    <col min="5" max="5" width="14.453125" style="36" customWidth="1"/>
    <col min="6" max="6" width="14.81640625" style="36" customWidth="1"/>
    <col min="7" max="7" width="39.7265625" style="36" bestFit="1" customWidth="1"/>
    <col min="8" max="8" width="9.81640625" style="21" bestFit="1" customWidth="1"/>
    <col min="9" max="9" width="11.26953125" style="21" bestFit="1" customWidth="1"/>
    <col min="10" max="254" width="9.1796875" style="21"/>
    <col min="255" max="255" width="4.1796875" style="21" customWidth="1"/>
    <col min="256" max="256" width="31.1796875" style="21" customWidth="1"/>
    <col min="257" max="257" width="14.453125" style="21" customWidth="1"/>
    <col min="258" max="258" width="14.81640625" style="21" customWidth="1"/>
    <col min="259" max="259" width="11.26953125" style="21" customWidth="1"/>
    <col min="260" max="260" width="13.453125" style="21" customWidth="1"/>
    <col min="261" max="262" width="9.1796875" style="21"/>
    <col min="263" max="263" width="14.54296875" style="21" customWidth="1"/>
    <col min="264" max="510" width="9.1796875" style="21"/>
    <col min="511" max="511" width="4.1796875" style="21" customWidth="1"/>
    <col min="512" max="512" width="31.1796875" style="21" customWidth="1"/>
    <col min="513" max="513" width="14.453125" style="21" customWidth="1"/>
    <col min="514" max="514" width="14.81640625" style="21" customWidth="1"/>
    <col min="515" max="515" width="11.26953125" style="21" customWidth="1"/>
    <col min="516" max="516" width="13.453125" style="21" customWidth="1"/>
    <col min="517" max="518" width="9.1796875" style="21"/>
    <col min="519" max="519" width="14.54296875" style="21" customWidth="1"/>
    <col min="520" max="766" width="9.1796875" style="21"/>
    <col min="767" max="767" width="4.1796875" style="21" customWidth="1"/>
    <col min="768" max="768" width="31.1796875" style="21" customWidth="1"/>
    <col min="769" max="769" width="14.453125" style="21" customWidth="1"/>
    <col min="770" max="770" width="14.81640625" style="21" customWidth="1"/>
    <col min="771" max="771" width="11.26953125" style="21" customWidth="1"/>
    <col min="772" max="772" width="13.453125" style="21" customWidth="1"/>
    <col min="773" max="774" width="9.1796875" style="21"/>
    <col min="775" max="775" width="14.54296875" style="21" customWidth="1"/>
    <col min="776" max="1022" width="9.1796875" style="21"/>
    <col min="1023" max="1023" width="4.1796875" style="21" customWidth="1"/>
    <col min="1024" max="1024" width="31.1796875" style="21" customWidth="1"/>
    <col min="1025" max="1025" width="14.453125" style="21" customWidth="1"/>
    <col min="1026" max="1026" width="14.81640625" style="21" customWidth="1"/>
    <col min="1027" max="1027" width="11.26953125" style="21" customWidth="1"/>
    <col min="1028" max="1028" width="13.453125" style="21" customWidth="1"/>
    <col min="1029" max="1030" width="9.1796875" style="21"/>
    <col min="1031" max="1031" width="14.54296875" style="21" customWidth="1"/>
    <col min="1032" max="1278" width="9.1796875" style="21"/>
    <col min="1279" max="1279" width="4.1796875" style="21" customWidth="1"/>
    <col min="1280" max="1280" width="31.1796875" style="21" customWidth="1"/>
    <col min="1281" max="1281" width="14.453125" style="21" customWidth="1"/>
    <col min="1282" max="1282" width="14.81640625" style="21" customWidth="1"/>
    <col min="1283" max="1283" width="11.26953125" style="21" customWidth="1"/>
    <col min="1284" max="1284" width="13.453125" style="21" customWidth="1"/>
    <col min="1285" max="1286" width="9.1796875" style="21"/>
    <col min="1287" max="1287" width="14.54296875" style="21" customWidth="1"/>
    <col min="1288" max="1534" width="9.1796875" style="21"/>
    <col min="1535" max="1535" width="4.1796875" style="21" customWidth="1"/>
    <col min="1536" max="1536" width="31.1796875" style="21" customWidth="1"/>
    <col min="1537" max="1537" width="14.453125" style="21" customWidth="1"/>
    <col min="1538" max="1538" width="14.81640625" style="21" customWidth="1"/>
    <col min="1539" max="1539" width="11.26953125" style="21" customWidth="1"/>
    <col min="1540" max="1540" width="13.453125" style="21" customWidth="1"/>
    <col min="1541" max="1542" width="9.1796875" style="21"/>
    <col min="1543" max="1543" width="14.54296875" style="21" customWidth="1"/>
    <col min="1544" max="1790" width="9.1796875" style="21"/>
    <col min="1791" max="1791" width="4.1796875" style="21" customWidth="1"/>
    <col min="1792" max="1792" width="31.1796875" style="21" customWidth="1"/>
    <col min="1793" max="1793" width="14.453125" style="21" customWidth="1"/>
    <col min="1794" max="1794" width="14.81640625" style="21" customWidth="1"/>
    <col min="1795" max="1795" width="11.26953125" style="21" customWidth="1"/>
    <col min="1796" max="1796" width="13.453125" style="21" customWidth="1"/>
    <col min="1797" max="1798" width="9.1796875" style="21"/>
    <col min="1799" max="1799" width="14.54296875" style="21" customWidth="1"/>
    <col min="1800" max="2046" width="9.1796875" style="21"/>
    <col min="2047" max="2047" width="4.1796875" style="21" customWidth="1"/>
    <col min="2048" max="2048" width="31.1796875" style="21" customWidth="1"/>
    <col min="2049" max="2049" width="14.453125" style="21" customWidth="1"/>
    <col min="2050" max="2050" width="14.81640625" style="21" customWidth="1"/>
    <col min="2051" max="2051" width="11.26953125" style="21" customWidth="1"/>
    <col min="2052" max="2052" width="13.453125" style="21" customWidth="1"/>
    <col min="2053" max="2054" width="9.1796875" style="21"/>
    <col min="2055" max="2055" width="14.54296875" style="21" customWidth="1"/>
    <col min="2056" max="2302" width="9.1796875" style="21"/>
    <col min="2303" max="2303" width="4.1796875" style="21" customWidth="1"/>
    <col min="2304" max="2304" width="31.1796875" style="21" customWidth="1"/>
    <col min="2305" max="2305" width="14.453125" style="21" customWidth="1"/>
    <col min="2306" max="2306" width="14.81640625" style="21" customWidth="1"/>
    <col min="2307" max="2307" width="11.26953125" style="21" customWidth="1"/>
    <col min="2308" max="2308" width="13.453125" style="21" customWidth="1"/>
    <col min="2309" max="2310" width="9.1796875" style="21"/>
    <col min="2311" max="2311" width="14.54296875" style="21" customWidth="1"/>
    <col min="2312" max="2558" width="9.1796875" style="21"/>
    <col min="2559" max="2559" width="4.1796875" style="21" customWidth="1"/>
    <col min="2560" max="2560" width="31.1796875" style="21" customWidth="1"/>
    <col min="2561" max="2561" width="14.453125" style="21" customWidth="1"/>
    <col min="2562" max="2562" width="14.81640625" style="21" customWidth="1"/>
    <col min="2563" max="2563" width="11.26953125" style="21" customWidth="1"/>
    <col min="2564" max="2564" width="13.453125" style="21" customWidth="1"/>
    <col min="2565" max="2566" width="9.1796875" style="21"/>
    <col min="2567" max="2567" width="14.54296875" style="21" customWidth="1"/>
    <col min="2568" max="2814" width="9.1796875" style="21"/>
    <col min="2815" max="2815" width="4.1796875" style="21" customWidth="1"/>
    <col min="2816" max="2816" width="31.1796875" style="21" customWidth="1"/>
    <col min="2817" max="2817" width="14.453125" style="21" customWidth="1"/>
    <col min="2818" max="2818" width="14.81640625" style="21" customWidth="1"/>
    <col min="2819" max="2819" width="11.26953125" style="21" customWidth="1"/>
    <col min="2820" max="2820" width="13.453125" style="21" customWidth="1"/>
    <col min="2821" max="2822" width="9.1796875" style="21"/>
    <col min="2823" max="2823" width="14.54296875" style="21" customWidth="1"/>
    <col min="2824" max="3070" width="9.1796875" style="21"/>
    <col min="3071" max="3071" width="4.1796875" style="21" customWidth="1"/>
    <col min="3072" max="3072" width="31.1796875" style="21" customWidth="1"/>
    <col min="3073" max="3073" width="14.453125" style="21" customWidth="1"/>
    <col min="3074" max="3074" width="14.81640625" style="21" customWidth="1"/>
    <col min="3075" max="3075" width="11.26953125" style="21" customWidth="1"/>
    <col min="3076" max="3076" width="13.453125" style="21" customWidth="1"/>
    <col min="3077" max="3078" width="9.1796875" style="21"/>
    <col min="3079" max="3079" width="14.54296875" style="21" customWidth="1"/>
    <col min="3080" max="3326" width="9.1796875" style="21"/>
    <col min="3327" max="3327" width="4.1796875" style="21" customWidth="1"/>
    <col min="3328" max="3328" width="31.1796875" style="21" customWidth="1"/>
    <col min="3329" max="3329" width="14.453125" style="21" customWidth="1"/>
    <col min="3330" max="3330" width="14.81640625" style="21" customWidth="1"/>
    <col min="3331" max="3331" width="11.26953125" style="21" customWidth="1"/>
    <col min="3332" max="3332" width="13.453125" style="21" customWidth="1"/>
    <col min="3333" max="3334" width="9.1796875" style="21"/>
    <col min="3335" max="3335" width="14.54296875" style="21" customWidth="1"/>
    <col min="3336" max="3582" width="9.1796875" style="21"/>
    <col min="3583" max="3583" width="4.1796875" style="21" customWidth="1"/>
    <col min="3584" max="3584" width="31.1796875" style="21" customWidth="1"/>
    <col min="3585" max="3585" width="14.453125" style="21" customWidth="1"/>
    <col min="3586" max="3586" width="14.81640625" style="21" customWidth="1"/>
    <col min="3587" max="3587" width="11.26953125" style="21" customWidth="1"/>
    <col min="3588" max="3588" width="13.453125" style="21" customWidth="1"/>
    <col min="3589" max="3590" width="9.1796875" style="21"/>
    <col min="3591" max="3591" width="14.54296875" style="21" customWidth="1"/>
    <col min="3592" max="3838" width="9.1796875" style="21"/>
    <col min="3839" max="3839" width="4.1796875" style="21" customWidth="1"/>
    <col min="3840" max="3840" width="31.1796875" style="21" customWidth="1"/>
    <col min="3841" max="3841" width="14.453125" style="21" customWidth="1"/>
    <col min="3842" max="3842" width="14.81640625" style="21" customWidth="1"/>
    <col min="3843" max="3843" width="11.26953125" style="21" customWidth="1"/>
    <col min="3844" max="3844" width="13.453125" style="21" customWidth="1"/>
    <col min="3845" max="3846" width="9.1796875" style="21"/>
    <col min="3847" max="3847" width="14.54296875" style="21" customWidth="1"/>
    <col min="3848" max="4094" width="9.1796875" style="21"/>
    <col min="4095" max="4095" width="4.1796875" style="21" customWidth="1"/>
    <col min="4096" max="4096" width="31.1796875" style="21" customWidth="1"/>
    <col min="4097" max="4097" width="14.453125" style="21" customWidth="1"/>
    <col min="4098" max="4098" width="14.81640625" style="21" customWidth="1"/>
    <col min="4099" max="4099" width="11.26953125" style="21" customWidth="1"/>
    <col min="4100" max="4100" width="13.453125" style="21" customWidth="1"/>
    <col min="4101" max="4102" width="9.1796875" style="21"/>
    <col min="4103" max="4103" width="14.54296875" style="21" customWidth="1"/>
    <col min="4104" max="4350" width="9.1796875" style="21"/>
    <col min="4351" max="4351" width="4.1796875" style="21" customWidth="1"/>
    <col min="4352" max="4352" width="31.1796875" style="21" customWidth="1"/>
    <col min="4353" max="4353" width="14.453125" style="21" customWidth="1"/>
    <col min="4354" max="4354" width="14.81640625" style="21" customWidth="1"/>
    <col min="4355" max="4355" width="11.26953125" style="21" customWidth="1"/>
    <col min="4356" max="4356" width="13.453125" style="21" customWidth="1"/>
    <col min="4357" max="4358" width="9.1796875" style="21"/>
    <col min="4359" max="4359" width="14.54296875" style="21" customWidth="1"/>
    <col min="4360" max="4606" width="9.1796875" style="21"/>
    <col min="4607" max="4607" width="4.1796875" style="21" customWidth="1"/>
    <col min="4608" max="4608" width="31.1796875" style="21" customWidth="1"/>
    <col min="4609" max="4609" width="14.453125" style="21" customWidth="1"/>
    <col min="4610" max="4610" width="14.81640625" style="21" customWidth="1"/>
    <col min="4611" max="4611" width="11.26953125" style="21" customWidth="1"/>
    <col min="4612" max="4612" width="13.453125" style="21" customWidth="1"/>
    <col min="4613" max="4614" width="9.1796875" style="21"/>
    <col min="4615" max="4615" width="14.54296875" style="21" customWidth="1"/>
    <col min="4616" max="4862" width="9.1796875" style="21"/>
    <col min="4863" max="4863" width="4.1796875" style="21" customWidth="1"/>
    <col min="4864" max="4864" width="31.1796875" style="21" customWidth="1"/>
    <col min="4865" max="4865" width="14.453125" style="21" customWidth="1"/>
    <col min="4866" max="4866" width="14.81640625" style="21" customWidth="1"/>
    <col min="4867" max="4867" width="11.26953125" style="21" customWidth="1"/>
    <col min="4868" max="4868" width="13.453125" style="21" customWidth="1"/>
    <col min="4869" max="4870" width="9.1796875" style="21"/>
    <col min="4871" max="4871" width="14.54296875" style="21" customWidth="1"/>
    <col min="4872" max="5118" width="9.1796875" style="21"/>
    <col min="5119" max="5119" width="4.1796875" style="21" customWidth="1"/>
    <col min="5120" max="5120" width="31.1796875" style="21" customWidth="1"/>
    <col min="5121" max="5121" width="14.453125" style="21" customWidth="1"/>
    <col min="5122" max="5122" width="14.81640625" style="21" customWidth="1"/>
    <col min="5123" max="5123" width="11.26953125" style="21" customWidth="1"/>
    <col min="5124" max="5124" width="13.453125" style="21" customWidth="1"/>
    <col min="5125" max="5126" width="9.1796875" style="21"/>
    <col min="5127" max="5127" width="14.54296875" style="21" customWidth="1"/>
    <col min="5128" max="5374" width="9.1796875" style="21"/>
    <col min="5375" max="5375" width="4.1796875" style="21" customWidth="1"/>
    <col min="5376" max="5376" width="31.1796875" style="21" customWidth="1"/>
    <col min="5377" max="5377" width="14.453125" style="21" customWidth="1"/>
    <col min="5378" max="5378" width="14.81640625" style="21" customWidth="1"/>
    <col min="5379" max="5379" width="11.26953125" style="21" customWidth="1"/>
    <col min="5380" max="5380" width="13.453125" style="21" customWidth="1"/>
    <col min="5381" max="5382" width="9.1796875" style="21"/>
    <col min="5383" max="5383" width="14.54296875" style="21" customWidth="1"/>
    <col min="5384" max="5630" width="9.1796875" style="21"/>
    <col min="5631" max="5631" width="4.1796875" style="21" customWidth="1"/>
    <col min="5632" max="5632" width="31.1796875" style="21" customWidth="1"/>
    <col min="5633" max="5633" width="14.453125" style="21" customWidth="1"/>
    <col min="5634" max="5634" width="14.81640625" style="21" customWidth="1"/>
    <col min="5635" max="5635" width="11.26953125" style="21" customWidth="1"/>
    <col min="5636" max="5636" width="13.453125" style="21" customWidth="1"/>
    <col min="5637" max="5638" width="9.1796875" style="21"/>
    <col min="5639" max="5639" width="14.54296875" style="21" customWidth="1"/>
    <col min="5640" max="5886" width="9.1796875" style="21"/>
    <col min="5887" max="5887" width="4.1796875" style="21" customWidth="1"/>
    <col min="5888" max="5888" width="31.1796875" style="21" customWidth="1"/>
    <col min="5889" max="5889" width="14.453125" style="21" customWidth="1"/>
    <col min="5890" max="5890" width="14.81640625" style="21" customWidth="1"/>
    <col min="5891" max="5891" width="11.26953125" style="21" customWidth="1"/>
    <col min="5892" max="5892" width="13.453125" style="21" customWidth="1"/>
    <col min="5893" max="5894" width="9.1796875" style="21"/>
    <col min="5895" max="5895" width="14.54296875" style="21" customWidth="1"/>
    <col min="5896" max="6142" width="9.1796875" style="21"/>
    <col min="6143" max="6143" width="4.1796875" style="21" customWidth="1"/>
    <col min="6144" max="6144" width="31.1796875" style="21" customWidth="1"/>
    <col min="6145" max="6145" width="14.453125" style="21" customWidth="1"/>
    <col min="6146" max="6146" width="14.81640625" style="21" customWidth="1"/>
    <col min="6147" max="6147" width="11.26953125" style="21" customWidth="1"/>
    <col min="6148" max="6148" width="13.453125" style="21" customWidth="1"/>
    <col min="6149" max="6150" width="9.1796875" style="21"/>
    <col min="6151" max="6151" width="14.54296875" style="21" customWidth="1"/>
    <col min="6152" max="6398" width="9.1796875" style="21"/>
    <col min="6399" max="6399" width="4.1796875" style="21" customWidth="1"/>
    <col min="6400" max="6400" width="31.1796875" style="21" customWidth="1"/>
    <col min="6401" max="6401" width="14.453125" style="21" customWidth="1"/>
    <col min="6402" max="6402" width="14.81640625" style="21" customWidth="1"/>
    <col min="6403" max="6403" width="11.26953125" style="21" customWidth="1"/>
    <col min="6404" max="6404" width="13.453125" style="21" customWidth="1"/>
    <col min="6405" max="6406" width="9.1796875" style="21"/>
    <col min="6407" max="6407" width="14.54296875" style="21" customWidth="1"/>
    <col min="6408" max="6654" width="9.1796875" style="21"/>
    <col min="6655" max="6655" width="4.1796875" style="21" customWidth="1"/>
    <col min="6656" max="6656" width="31.1796875" style="21" customWidth="1"/>
    <col min="6657" max="6657" width="14.453125" style="21" customWidth="1"/>
    <col min="6658" max="6658" width="14.81640625" style="21" customWidth="1"/>
    <col min="6659" max="6659" width="11.26953125" style="21" customWidth="1"/>
    <col min="6660" max="6660" width="13.453125" style="21" customWidth="1"/>
    <col min="6661" max="6662" width="9.1796875" style="21"/>
    <col min="6663" max="6663" width="14.54296875" style="21" customWidth="1"/>
    <col min="6664" max="6910" width="9.1796875" style="21"/>
    <col min="6911" max="6911" width="4.1796875" style="21" customWidth="1"/>
    <col min="6912" max="6912" width="31.1796875" style="21" customWidth="1"/>
    <col min="6913" max="6913" width="14.453125" style="21" customWidth="1"/>
    <col min="6914" max="6914" width="14.81640625" style="21" customWidth="1"/>
    <col min="6915" max="6915" width="11.26953125" style="21" customWidth="1"/>
    <col min="6916" max="6916" width="13.453125" style="21" customWidth="1"/>
    <col min="6917" max="6918" width="9.1796875" style="21"/>
    <col min="6919" max="6919" width="14.54296875" style="21" customWidth="1"/>
    <col min="6920" max="7166" width="9.1796875" style="21"/>
    <col min="7167" max="7167" width="4.1796875" style="21" customWidth="1"/>
    <col min="7168" max="7168" width="31.1796875" style="21" customWidth="1"/>
    <col min="7169" max="7169" width="14.453125" style="21" customWidth="1"/>
    <col min="7170" max="7170" width="14.81640625" style="21" customWidth="1"/>
    <col min="7171" max="7171" width="11.26953125" style="21" customWidth="1"/>
    <col min="7172" max="7172" width="13.453125" style="21" customWidth="1"/>
    <col min="7173" max="7174" width="9.1796875" style="21"/>
    <col min="7175" max="7175" width="14.54296875" style="21" customWidth="1"/>
    <col min="7176" max="7422" width="9.1796875" style="21"/>
    <col min="7423" max="7423" width="4.1796875" style="21" customWidth="1"/>
    <col min="7424" max="7424" width="31.1796875" style="21" customWidth="1"/>
    <col min="7425" max="7425" width="14.453125" style="21" customWidth="1"/>
    <col min="7426" max="7426" width="14.81640625" style="21" customWidth="1"/>
    <col min="7427" max="7427" width="11.26953125" style="21" customWidth="1"/>
    <col min="7428" max="7428" width="13.453125" style="21" customWidth="1"/>
    <col min="7429" max="7430" width="9.1796875" style="21"/>
    <col min="7431" max="7431" width="14.54296875" style="21" customWidth="1"/>
    <col min="7432" max="7678" width="9.1796875" style="21"/>
    <col min="7679" max="7679" width="4.1796875" style="21" customWidth="1"/>
    <col min="7680" max="7680" width="31.1796875" style="21" customWidth="1"/>
    <col min="7681" max="7681" width="14.453125" style="21" customWidth="1"/>
    <col min="7682" max="7682" width="14.81640625" style="21" customWidth="1"/>
    <col min="7683" max="7683" width="11.26953125" style="21" customWidth="1"/>
    <col min="7684" max="7684" width="13.453125" style="21" customWidth="1"/>
    <col min="7685" max="7686" width="9.1796875" style="21"/>
    <col min="7687" max="7687" width="14.54296875" style="21" customWidth="1"/>
    <col min="7688" max="7934" width="9.1796875" style="21"/>
    <col min="7935" max="7935" width="4.1796875" style="21" customWidth="1"/>
    <col min="7936" max="7936" width="31.1796875" style="21" customWidth="1"/>
    <col min="7937" max="7937" width="14.453125" style="21" customWidth="1"/>
    <col min="7938" max="7938" width="14.81640625" style="21" customWidth="1"/>
    <col min="7939" max="7939" width="11.26953125" style="21" customWidth="1"/>
    <col min="7940" max="7940" width="13.453125" style="21" customWidth="1"/>
    <col min="7941" max="7942" width="9.1796875" style="21"/>
    <col min="7943" max="7943" width="14.54296875" style="21" customWidth="1"/>
    <col min="7944" max="8190" width="9.1796875" style="21"/>
    <col min="8191" max="8191" width="4.1796875" style="21" customWidth="1"/>
    <col min="8192" max="8192" width="31.1796875" style="21" customWidth="1"/>
    <col min="8193" max="8193" width="14.453125" style="21" customWidth="1"/>
    <col min="8194" max="8194" width="14.81640625" style="21" customWidth="1"/>
    <col min="8195" max="8195" width="11.26953125" style="21" customWidth="1"/>
    <col min="8196" max="8196" width="13.453125" style="21" customWidth="1"/>
    <col min="8197" max="8198" width="9.1796875" style="21"/>
    <col min="8199" max="8199" width="14.54296875" style="21" customWidth="1"/>
    <col min="8200" max="8446" width="9.1796875" style="21"/>
    <col min="8447" max="8447" width="4.1796875" style="21" customWidth="1"/>
    <col min="8448" max="8448" width="31.1796875" style="21" customWidth="1"/>
    <col min="8449" max="8449" width="14.453125" style="21" customWidth="1"/>
    <col min="8450" max="8450" width="14.81640625" style="21" customWidth="1"/>
    <col min="8451" max="8451" width="11.26953125" style="21" customWidth="1"/>
    <col min="8452" max="8452" width="13.453125" style="21" customWidth="1"/>
    <col min="8453" max="8454" width="9.1796875" style="21"/>
    <col min="8455" max="8455" width="14.54296875" style="21" customWidth="1"/>
    <col min="8456" max="8702" width="9.1796875" style="21"/>
    <col min="8703" max="8703" width="4.1796875" style="21" customWidth="1"/>
    <col min="8704" max="8704" width="31.1796875" style="21" customWidth="1"/>
    <col min="8705" max="8705" width="14.453125" style="21" customWidth="1"/>
    <col min="8706" max="8706" width="14.81640625" style="21" customWidth="1"/>
    <col min="8707" max="8707" width="11.26953125" style="21" customWidth="1"/>
    <col min="8708" max="8708" width="13.453125" style="21" customWidth="1"/>
    <col min="8709" max="8710" width="9.1796875" style="21"/>
    <col min="8711" max="8711" width="14.54296875" style="21" customWidth="1"/>
    <col min="8712" max="8958" width="9.1796875" style="21"/>
    <col min="8959" max="8959" width="4.1796875" style="21" customWidth="1"/>
    <col min="8960" max="8960" width="31.1796875" style="21" customWidth="1"/>
    <col min="8961" max="8961" width="14.453125" style="21" customWidth="1"/>
    <col min="8962" max="8962" width="14.81640625" style="21" customWidth="1"/>
    <col min="8963" max="8963" width="11.26953125" style="21" customWidth="1"/>
    <col min="8964" max="8964" width="13.453125" style="21" customWidth="1"/>
    <col min="8965" max="8966" width="9.1796875" style="21"/>
    <col min="8967" max="8967" width="14.54296875" style="21" customWidth="1"/>
    <col min="8968" max="9214" width="9.1796875" style="21"/>
    <col min="9215" max="9215" width="4.1796875" style="21" customWidth="1"/>
    <col min="9216" max="9216" width="31.1796875" style="21" customWidth="1"/>
    <col min="9217" max="9217" width="14.453125" style="21" customWidth="1"/>
    <col min="9218" max="9218" width="14.81640625" style="21" customWidth="1"/>
    <col min="9219" max="9219" width="11.26953125" style="21" customWidth="1"/>
    <col min="9220" max="9220" width="13.453125" style="21" customWidth="1"/>
    <col min="9221" max="9222" width="9.1796875" style="21"/>
    <col min="9223" max="9223" width="14.54296875" style="21" customWidth="1"/>
    <col min="9224" max="9470" width="9.1796875" style="21"/>
    <col min="9471" max="9471" width="4.1796875" style="21" customWidth="1"/>
    <col min="9472" max="9472" width="31.1796875" style="21" customWidth="1"/>
    <col min="9473" max="9473" width="14.453125" style="21" customWidth="1"/>
    <col min="9474" max="9474" width="14.81640625" style="21" customWidth="1"/>
    <col min="9475" max="9475" width="11.26953125" style="21" customWidth="1"/>
    <col min="9476" max="9476" width="13.453125" style="21" customWidth="1"/>
    <col min="9477" max="9478" width="9.1796875" style="21"/>
    <col min="9479" max="9479" width="14.54296875" style="21" customWidth="1"/>
    <col min="9480" max="9726" width="9.1796875" style="21"/>
    <col min="9727" max="9727" width="4.1796875" style="21" customWidth="1"/>
    <col min="9728" max="9728" width="31.1796875" style="21" customWidth="1"/>
    <col min="9729" max="9729" width="14.453125" style="21" customWidth="1"/>
    <col min="9730" max="9730" width="14.81640625" style="21" customWidth="1"/>
    <col min="9731" max="9731" width="11.26953125" style="21" customWidth="1"/>
    <col min="9732" max="9732" width="13.453125" style="21" customWidth="1"/>
    <col min="9733" max="9734" width="9.1796875" style="21"/>
    <col min="9735" max="9735" width="14.54296875" style="21" customWidth="1"/>
    <col min="9736" max="9982" width="9.1796875" style="21"/>
    <col min="9983" max="9983" width="4.1796875" style="21" customWidth="1"/>
    <col min="9984" max="9984" width="31.1796875" style="21" customWidth="1"/>
    <col min="9985" max="9985" width="14.453125" style="21" customWidth="1"/>
    <col min="9986" max="9986" width="14.81640625" style="21" customWidth="1"/>
    <col min="9987" max="9987" width="11.26953125" style="21" customWidth="1"/>
    <col min="9988" max="9988" width="13.453125" style="21" customWidth="1"/>
    <col min="9989" max="9990" width="9.1796875" style="21"/>
    <col min="9991" max="9991" width="14.54296875" style="21" customWidth="1"/>
    <col min="9992" max="10238" width="9.1796875" style="21"/>
    <col min="10239" max="10239" width="4.1796875" style="21" customWidth="1"/>
    <col min="10240" max="10240" width="31.1796875" style="21" customWidth="1"/>
    <col min="10241" max="10241" width="14.453125" style="21" customWidth="1"/>
    <col min="10242" max="10242" width="14.81640625" style="21" customWidth="1"/>
    <col min="10243" max="10243" width="11.26953125" style="21" customWidth="1"/>
    <col min="10244" max="10244" width="13.453125" style="21" customWidth="1"/>
    <col min="10245" max="10246" width="9.1796875" style="21"/>
    <col min="10247" max="10247" width="14.54296875" style="21" customWidth="1"/>
    <col min="10248" max="10494" width="9.1796875" style="21"/>
    <col min="10495" max="10495" width="4.1796875" style="21" customWidth="1"/>
    <col min="10496" max="10496" width="31.1796875" style="21" customWidth="1"/>
    <col min="10497" max="10497" width="14.453125" style="21" customWidth="1"/>
    <col min="10498" max="10498" width="14.81640625" style="21" customWidth="1"/>
    <col min="10499" max="10499" width="11.26953125" style="21" customWidth="1"/>
    <col min="10500" max="10500" width="13.453125" style="21" customWidth="1"/>
    <col min="10501" max="10502" width="9.1796875" style="21"/>
    <col min="10503" max="10503" width="14.54296875" style="21" customWidth="1"/>
    <col min="10504" max="10750" width="9.1796875" style="21"/>
    <col min="10751" max="10751" width="4.1796875" style="21" customWidth="1"/>
    <col min="10752" max="10752" width="31.1796875" style="21" customWidth="1"/>
    <col min="10753" max="10753" width="14.453125" style="21" customWidth="1"/>
    <col min="10754" max="10754" width="14.81640625" style="21" customWidth="1"/>
    <col min="10755" max="10755" width="11.26953125" style="21" customWidth="1"/>
    <col min="10756" max="10756" width="13.453125" style="21" customWidth="1"/>
    <col min="10757" max="10758" width="9.1796875" style="21"/>
    <col min="10759" max="10759" width="14.54296875" style="21" customWidth="1"/>
    <col min="10760" max="11006" width="9.1796875" style="21"/>
    <col min="11007" max="11007" width="4.1796875" style="21" customWidth="1"/>
    <col min="11008" max="11008" width="31.1796875" style="21" customWidth="1"/>
    <col min="11009" max="11009" width="14.453125" style="21" customWidth="1"/>
    <col min="11010" max="11010" width="14.81640625" style="21" customWidth="1"/>
    <col min="11011" max="11011" width="11.26953125" style="21" customWidth="1"/>
    <col min="11012" max="11012" width="13.453125" style="21" customWidth="1"/>
    <col min="11013" max="11014" width="9.1796875" style="21"/>
    <col min="11015" max="11015" width="14.54296875" style="21" customWidth="1"/>
    <col min="11016" max="11262" width="9.1796875" style="21"/>
    <col min="11263" max="11263" width="4.1796875" style="21" customWidth="1"/>
    <col min="11264" max="11264" width="31.1796875" style="21" customWidth="1"/>
    <col min="11265" max="11265" width="14.453125" style="21" customWidth="1"/>
    <col min="11266" max="11266" width="14.81640625" style="21" customWidth="1"/>
    <col min="11267" max="11267" width="11.26953125" style="21" customWidth="1"/>
    <col min="11268" max="11268" width="13.453125" style="21" customWidth="1"/>
    <col min="11269" max="11270" width="9.1796875" style="21"/>
    <col min="11271" max="11271" width="14.54296875" style="21" customWidth="1"/>
    <col min="11272" max="11518" width="9.1796875" style="21"/>
    <col min="11519" max="11519" width="4.1796875" style="21" customWidth="1"/>
    <col min="11520" max="11520" width="31.1796875" style="21" customWidth="1"/>
    <col min="11521" max="11521" width="14.453125" style="21" customWidth="1"/>
    <col min="11522" max="11522" width="14.81640625" style="21" customWidth="1"/>
    <col min="11523" max="11523" width="11.26953125" style="21" customWidth="1"/>
    <col min="11524" max="11524" width="13.453125" style="21" customWidth="1"/>
    <col min="11525" max="11526" width="9.1796875" style="21"/>
    <col min="11527" max="11527" width="14.54296875" style="21" customWidth="1"/>
    <col min="11528" max="11774" width="9.1796875" style="21"/>
    <col min="11775" max="11775" width="4.1796875" style="21" customWidth="1"/>
    <col min="11776" max="11776" width="31.1796875" style="21" customWidth="1"/>
    <col min="11777" max="11777" width="14.453125" style="21" customWidth="1"/>
    <col min="11778" max="11778" width="14.81640625" style="21" customWidth="1"/>
    <col min="11779" max="11779" width="11.26953125" style="21" customWidth="1"/>
    <col min="11780" max="11780" width="13.453125" style="21" customWidth="1"/>
    <col min="11781" max="11782" width="9.1796875" style="21"/>
    <col min="11783" max="11783" width="14.54296875" style="21" customWidth="1"/>
    <col min="11784" max="12030" width="9.1796875" style="21"/>
    <col min="12031" max="12031" width="4.1796875" style="21" customWidth="1"/>
    <col min="12032" max="12032" width="31.1796875" style="21" customWidth="1"/>
    <col min="12033" max="12033" width="14.453125" style="21" customWidth="1"/>
    <col min="12034" max="12034" width="14.81640625" style="21" customWidth="1"/>
    <col min="12035" max="12035" width="11.26953125" style="21" customWidth="1"/>
    <col min="12036" max="12036" width="13.453125" style="21" customWidth="1"/>
    <col min="12037" max="12038" width="9.1796875" style="21"/>
    <col min="12039" max="12039" width="14.54296875" style="21" customWidth="1"/>
    <col min="12040" max="12286" width="9.1796875" style="21"/>
    <col min="12287" max="12287" width="4.1796875" style="21" customWidth="1"/>
    <col min="12288" max="12288" width="31.1796875" style="21" customWidth="1"/>
    <col min="12289" max="12289" width="14.453125" style="21" customWidth="1"/>
    <col min="12290" max="12290" width="14.81640625" style="21" customWidth="1"/>
    <col min="12291" max="12291" width="11.26953125" style="21" customWidth="1"/>
    <col min="12292" max="12292" width="13.453125" style="21" customWidth="1"/>
    <col min="12293" max="12294" width="9.1796875" style="21"/>
    <col min="12295" max="12295" width="14.54296875" style="21" customWidth="1"/>
    <col min="12296" max="12542" width="9.1796875" style="21"/>
    <col min="12543" max="12543" width="4.1796875" style="21" customWidth="1"/>
    <col min="12544" max="12544" width="31.1796875" style="21" customWidth="1"/>
    <col min="12545" max="12545" width="14.453125" style="21" customWidth="1"/>
    <col min="12546" max="12546" width="14.81640625" style="21" customWidth="1"/>
    <col min="12547" max="12547" width="11.26953125" style="21" customWidth="1"/>
    <col min="12548" max="12548" width="13.453125" style="21" customWidth="1"/>
    <col min="12549" max="12550" width="9.1796875" style="21"/>
    <col min="12551" max="12551" width="14.54296875" style="21" customWidth="1"/>
    <col min="12552" max="12798" width="9.1796875" style="21"/>
    <col min="12799" max="12799" width="4.1796875" style="21" customWidth="1"/>
    <col min="12800" max="12800" width="31.1796875" style="21" customWidth="1"/>
    <col min="12801" max="12801" width="14.453125" style="21" customWidth="1"/>
    <col min="12802" max="12802" width="14.81640625" style="21" customWidth="1"/>
    <col min="12803" max="12803" width="11.26953125" style="21" customWidth="1"/>
    <col min="12804" max="12804" width="13.453125" style="21" customWidth="1"/>
    <col min="12805" max="12806" width="9.1796875" style="21"/>
    <col min="12807" max="12807" width="14.54296875" style="21" customWidth="1"/>
    <col min="12808" max="13054" width="9.1796875" style="21"/>
    <col min="13055" max="13055" width="4.1796875" style="21" customWidth="1"/>
    <col min="13056" max="13056" width="31.1796875" style="21" customWidth="1"/>
    <col min="13057" max="13057" width="14.453125" style="21" customWidth="1"/>
    <col min="13058" max="13058" width="14.81640625" style="21" customWidth="1"/>
    <col min="13059" max="13059" width="11.26953125" style="21" customWidth="1"/>
    <col min="13060" max="13060" width="13.453125" style="21" customWidth="1"/>
    <col min="13061" max="13062" width="9.1796875" style="21"/>
    <col min="13063" max="13063" width="14.54296875" style="21" customWidth="1"/>
    <col min="13064" max="13310" width="9.1796875" style="21"/>
    <col min="13311" max="13311" width="4.1796875" style="21" customWidth="1"/>
    <col min="13312" max="13312" width="31.1796875" style="21" customWidth="1"/>
    <col min="13313" max="13313" width="14.453125" style="21" customWidth="1"/>
    <col min="13314" max="13314" width="14.81640625" style="21" customWidth="1"/>
    <col min="13315" max="13315" width="11.26953125" style="21" customWidth="1"/>
    <col min="13316" max="13316" width="13.453125" style="21" customWidth="1"/>
    <col min="13317" max="13318" width="9.1796875" style="21"/>
    <col min="13319" max="13319" width="14.54296875" style="21" customWidth="1"/>
    <col min="13320" max="13566" width="9.1796875" style="21"/>
    <col min="13567" max="13567" width="4.1796875" style="21" customWidth="1"/>
    <col min="13568" max="13568" width="31.1796875" style="21" customWidth="1"/>
    <col min="13569" max="13569" width="14.453125" style="21" customWidth="1"/>
    <col min="13570" max="13570" width="14.81640625" style="21" customWidth="1"/>
    <col min="13571" max="13571" width="11.26953125" style="21" customWidth="1"/>
    <col min="13572" max="13572" width="13.453125" style="21" customWidth="1"/>
    <col min="13573" max="13574" width="9.1796875" style="21"/>
    <col min="13575" max="13575" width="14.54296875" style="21" customWidth="1"/>
    <col min="13576" max="13822" width="9.1796875" style="21"/>
    <col min="13823" max="13823" width="4.1796875" style="21" customWidth="1"/>
    <col min="13824" max="13824" width="31.1796875" style="21" customWidth="1"/>
    <col min="13825" max="13825" width="14.453125" style="21" customWidth="1"/>
    <col min="13826" max="13826" width="14.81640625" style="21" customWidth="1"/>
    <col min="13827" max="13827" width="11.26953125" style="21" customWidth="1"/>
    <col min="13828" max="13828" width="13.453125" style="21" customWidth="1"/>
    <col min="13829" max="13830" width="9.1796875" style="21"/>
    <col min="13831" max="13831" width="14.54296875" style="21" customWidth="1"/>
    <col min="13832" max="14078" width="9.1796875" style="21"/>
    <col min="14079" max="14079" width="4.1796875" style="21" customWidth="1"/>
    <col min="14080" max="14080" width="31.1796875" style="21" customWidth="1"/>
    <col min="14081" max="14081" width="14.453125" style="21" customWidth="1"/>
    <col min="14082" max="14082" width="14.81640625" style="21" customWidth="1"/>
    <col min="14083" max="14083" width="11.26953125" style="21" customWidth="1"/>
    <col min="14084" max="14084" width="13.453125" style="21" customWidth="1"/>
    <col min="14085" max="14086" width="9.1796875" style="21"/>
    <col min="14087" max="14087" width="14.54296875" style="21" customWidth="1"/>
    <col min="14088" max="14334" width="9.1796875" style="21"/>
    <col min="14335" max="14335" width="4.1796875" style="21" customWidth="1"/>
    <col min="14336" max="14336" width="31.1796875" style="21" customWidth="1"/>
    <col min="14337" max="14337" width="14.453125" style="21" customWidth="1"/>
    <col min="14338" max="14338" width="14.81640625" style="21" customWidth="1"/>
    <col min="14339" max="14339" width="11.26953125" style="21" customWidth="1"/>
    <col min="14340" max="14340" width="13.453125" style="21" customWidth="1"/>
    <col min="14341" max="14342" width="9.1796875" style="21"/>
    <col min="14343" max="14343" width="14.54296875" style="21" customWidth="1"/>
    <col min="14344" max="14590" width="9.1796875" style="21"/>
    <col min="14591" max="14591" width="4.1796875" style="21" customWidth="1"/>
    <col min="14592" max="14592" width="31.1796875" style="21" customWidth="1"/>
    <col min="14593" max="14593" width="14.453125" style="21" customWidth="1"/>
    <col min="14594" max="14594" width="14.81640625" style="21" customWidth="1"/>
    <col min="14595" max="14595" width="11.26953125" style="21" customWidth="1"/>
    <col min="14596" max="14596" width="13.453125" style="21" customWidth="1"/>
    <col min="14597" max="14598" width="9.1796875" style="21"/>
    <col min="14599" max="14599" width="14.54296875" style="21" customWidth="1"/>
    <col min="14600" max="14846" width="9.1796875" style="21"/>
    <col min="14847" max="14847" width="4.1796875" style="21" customWidth="1"/>
    <col min="14848" max="14848" width="31.1796875" style="21" customWidth="1"/>
    <col min="14849" max="14849" width="14.453125" style="21" customWidth="1"/>
    <col min="14850" max="14850" width="14.81640625" style="21" customWidth="1"/>
    <col min="14851" max="14851" width="11.26953125" style="21" customWidth="1"/>
    <col min="14852" max="14852" width="13.453125" style="21" customWidth="1"/>
    <col min="14853" max="14854" width="9.1796875" style="21"/>
    <col min="14855" max="14855" width="14.54296875" style="21" customWidth="1"/>
    <col min="14856" max="15102" width="9.1796875" style="21"/>
    <col min="15103" max="15103" width="4.1796875" style="21" customWidth="1"/>
    <col min="15104" max="15104" width="31.1796875" style="21" customWidth="1"/>
    <col min="15105" max="15105" width="14.453125" style="21" customWidth="1"/>
    <col min="15106" max="15106" width="14.81640625" style="21" customWidth="1"/>
    <col min="15107" max="15107" width="11.26953125" style="21" customWidth="1"/>
    <col min="15108" max="15108" width="13.453125" style="21" customWidth="1"/>
    <col min="15109" max="15110" width="9.1796875" style="21"/>
    <col min="15111" max="15111" width="14.54296875" style="21" customWidth="1"/>
    <col min="15112" max="15358" width="9.1796875" style="21"/>
    <col min="15359" max="15359" width="4.1796875" style="21" customWidth="1"/>
    <col min="15360" max="15360" width="31.1796875" style="21" customWidth="1"/>
    <col min="15361" max="15361" width="14.453125" style="21" customWidth="1"/>
    <col min="15362" max="15362" width="14.81640625" style="21" customWidth="1"/>
    <col min="15363" max="15363" width="11.26953125" style="21" customWidth="1"/>
    <col min="15364" max="15364" width="13.453125" style="21" customWidth="1"/>
    <col min="15365" max="15366" width="9.1796875" style="21"/>
    <col min="15367" max="15367" width="14.54296875" style="21" customWidth="1"/>
    <col min="15368" max="15614" width="9.1796875" style="21"/>
    <col min="15615" max="15615" width="4.1796875" style="21" customWidth="1"/>
    <col min="15616" max="15616" width="31.1796875" style="21" customWidth="1"/>
    <col min="15617" max="15617" width="14.453125" style="21" customWidth="1"/>
    <col min="15618" max="15618" width="14.81640625" style="21" customWidth="1"/>
    <col min="15619" max="15619" width="11.26953125" style="21" customWidth="1"/>
    <col min="15620" max="15620" width="13.453125" style="21" customWidth="1"/>
    <col min="15621" max="15622" width="9.1796875" style="21"/>
    <col min="15623" max="15623" width="14.54296875" style="21" customWidth="1"/>
    <col min="15624" max="15870" width="9.1796875" style="21"/>
    <col min="15871" max="15871" width="4.1796875" style="21" customWidth="1"/>
    <col min="15872" max="15872" width="31.1796875" style="21" customWidth="1"/>
    <col min="15873" max="15873" width="14.453125" style="21" customWidth="1"/>
    <col min="15874" max="15874" width="14.81640625" style="21" customWidth="1"/>
    <col min="15875" max="15875" width="11.26953125" style="21" customWidth="1"/>
    <col min="15876" max="15876" width="13.453125" style="21" customWidth="1"/>
    <col min="15877" max="15878" width="9.1796875" style="21"/>
    <col min="15879" max="15879" width="14.54296875" style="21" customWidth="1"/>
    <col min="15880" max="16126" width="9.1796875" style="21"/>
    <col min="16127" max="16127" width="4.1796875" style="21" customWidth="1"/>
    <col min="16128" max="16128" width="31.1796875" style="21" customWidth="1"/>
    <col min="16129" max="16129" width="14.453125" style="21" customWidth="1"/>
    <col min="16130" max="16130" width="14.81640625" style="21" customWidth="1"/>
    <col min="16131" max="16131" width="11.26953125" style="21" customWidth="1"/>
    <col min="16132" max="16132" width="13.453125" style="21" customWidth="1"/>
    <col min="16133" max="16134" width="9.1796875" style="21"/>
    <col min="16135" max="16135" width="14.54296875" style="21" customWidth="1"/>
    <col min="16136" max="16384" width="9.1796875" style="21"/>
  </cols>
  <sheetData>
    <row r="1" spans="1:7" ht="15" customHeight="1" x14ac:dyDescent="0.3">
      <c r="A1" s="401" t="str">
        <f>'Bug vs Exp'!A1:B1</f>
        <v>Implementing Partner: Jagriti Child and Youth Concern Nepal</v>
      </c>
      <c r="B1" s="401"/>
      <c r="C1" s="401"/>
      <c r="D1" s="401"/>
      <c r="E1" s="401"/>
      <c r="F1" s="401"/>
      <c r="G1" s="401"/>
    </row>
    <row r="2" spans="1:7" ht="15" customHeight="1" x14ac:dyDescent="0.3">
      <c r="A2" s="401" t="str">
        <f>'Bug vs Exp'!A2:B2</f>
        <v>Support: KANALLAN</v>
      </c>
      <c r="B2" s="401"/>
      <c r="C2" s="401"/>
      <c r="D2" s="401"/>
      <c r="E2" s="401"/>
      <c r="F2" s="401"/>
      <c r="G2" s="401"/>
    </row>
    <row r="3" spans="1:7" ht="15" customHeight="1" x14ac:dyDescent="0.3">
      <c r="A3" s="401" t="str">
        <f>'Bug vs Exp'!A3:B3</f>
        <v xml:space="preserve"> Project Name: School Building Construction</v>
      </c>
      <c r="B3" s="401"/>
      <c r="C3" s="401"/>
      <c r="D3" s="401"/>
      <c r="E3" s="401"/>
      <c r="F3" s="401"/>
      <c r="G3" s="401"/>
    </row>
    <row r="4" spans="1:7" ht="15" customHeight="1" x14ac:dyDescent="0.3">
      <c r="A4" s="405" t="str">
        <f>'Bug vs Exp'!A4:B4</f>
        <v>Project Period: Nov 2018-Oct 2019</v>
      </c>
      <c r="B4" s="406"/>
      <c r="C4" s="406"/>
      <c r="D4" s="406"/>
      <c r="E4" s="406"/>
      <c r="F4" s="406"/>
      <c r="G4" s="406"/>
    </row>
    <row r="5" spans="1:7" ht="13" x14ac:dyDescent="0.3">
      <c r="A5" s="405" t="str">
        <f>'Bug vs Exp'!A5:B5</f>
        <v>Reporting Month: March 2019</v>
      </c>
      <c r="B5" s="406"/>
      <c r="C5" s="406"/>
      <c r="D5" s="406"/>
      <c r="E5" s="406"/>
      <c r="F5" s="406"/>
      <c r="G5" s="406"/>
    </row>
    <row r="6" spans="1:7" ht="15.75" customHeight="1" thickBot="1" x14ac:dyDescent="0.35">
      <c r="A6" s="404" t="s">
        <v>78</v>
      </c>
      <c r="B6" s="403"/>
      <c r="C6" s="403"/>
      <c r="D6" s="403"/>
      <c r="E6" s="403"/>
      <c r="F6" s="403"/>
      <c r="G6" s="403"/>
    </row>
    <row r="7" spans="1:7" ht="14.5" thickBot="1" x14ac:dyDescent="0.35">
      <c r="A7" s="260" t="s">
        <v>19</v>
      </c>
      <c r="B7" s="22" t="s">
        <v>11</v>
      </c>
      <c r="C7" s="259" t="s">
        <v>11</v>
      </c>
      <c r="D7" s="22" t="s">
        <v>20</v>
      </c>
      <c r="E7" s="267" t="s">
        <v>21</v>
      </c>
      <c r="F7" s="263" t="s">
        <v>17</v>
      </c>
      <c r="G7" s="263" t="s">
        <v>166</v>
      </c>
    </row>
    <row r="8" spans="1:7" x14ac:dyDescent="0.3">
      <c r="A8" s="264">
        <v>1</v>
      </c>
      <c r="B8" s="265">
        <v>43525</v>
      </c>
      <c r="C8" s="216"/>
      <c r="D8" s="24" t="s">
        <v>170</v>
      </c>
      <c r="E8" s="266"/>
      <c r="F8" s="218">
        <f>1232677.6-1176.63</f>
        <v>1231500.9700000002</v>
      </c>
      <c r="G8" s="271" t="s">
        <v>171</v>
      </c>
    </row>
    <row r="9" spans="1:7" x14ac:dyDescent="0.3">
      <c r="A9" s="235">
        <v>2</v>
      </c>
      <c r="B9" s="220">
        <v>43529</v>
      </c>
      <c r="C9" s="216"/>
      <c r="D9" s="213" t="s">
        <v>155</v>
      </c>
      <c r="E9" s="215">
        <v>25</v>
      </c>
      <c r="F9" s="269">
        <v>4500</v>
      </c>
      <c r="G9" s="272" t="s">
        <v>172</v>
      </c>
    </row>
    <row r="10" spans="1:7" x14ac:dyDescent="0.3">
      <c r="A10" s="235">
        <v>3</v>
      </c>
      <c r="B10" s="220">
        <v>43549</v>
      </c>
      <c r="C10" s="217"/>
      <c r="D10" s="24" t="s">
        <v>170</v>
      </c>
      <c r="E10" s="215">
        <v>27</v>
      </c>
      <c r="F10" s="269">
        <v>-1175000</v>
      </c>
      <c r="G10" s="272" t="s">
        <v>173</v>
      </c>
    </row>
    <row r="11" spans="1:7" x14ac:dyDescent="0.3">
      <c r="A11" s="235">
        <v>4</v>
      </c>
      <c r="B11" s="219">
        <v>43551</v>
      </c>
      <c r="C11" s="216"/>
      <c r="D11" s="213" t="s">
        <v>156</v>
      </c>
      <c r="E11" s="215">
        <v>29</v>
      </c>
      <c r="F11" s="269">
        <v>2100</v>
      </c>
      <c r="G11" s="272" t="s">
        <v>206</v>
      </c>
    </row>
    <row r="12" spans="1:7" x14ac:dyDescent="0.3">
      <c r="A12" s="235">
        <v>5</v>
      </c>
      <c r="B12" s="220">
        <v>43555</v>
      </c>
      <c r="C12" s="216"/>
      <c r="D12" s="212" t="s">
        <v>160</v>
      </c>
      <c r="E12" s="215">
        <v>37</v>
      </c>
      <c r="F12" s="269">
        <v>-6000</v>
      </c>
      <c r="G12" s="272" t="s">
        <v>174</v>
      </c>
    </row>
    <row r="13" spans="1:7" x14ac:dyDescent="0.3">
      <c r="A13" s="235">
        <v>6</v>
      </c>
      <c r="B13" s="220">
        <v>43555</v>
      </c>
      <c r="C13" s="216"/>
      <c r="D13" s="213" t="s">
        <v>161</v>
      </c>
      <c r="E13" s="215">
        <v>37</v>
      </c>
      <c r="F13" s="269">
        <v>-6300</v>
      </c>
      <c r="G13" s="272" t="s">
        <v>175</v>
      </c>
    </row>
    <row r="14" spans="1:7" x14ac:dyDescent="0.3">
      <c r="A14" s="235">
        <v>7</v>
      </c>
      <c r="B14" s="220"/>
      <c r="C14" s="220"/>
      <c r="D14" s="213"/>
      <c r="E14" s="215"/>
      <c r="F14" s="269"/>
      <c r="G14" s="273"/>
    </row>
    <row r="15" spans="1:7" x14ac:dyDescent="0.3">
      <c r="A15" s="235">
        <v>8</v>
      </c>
      <c r="B15" s="220"/>
      <c r="C15" s="216"/>
      <c r="D15" s="213"/>
      <c r="E15" s="215"/>
      <c r="F15" s="269"/>
      <c r="G15" s="274"/>
    </row>
    <row r="16" spans="1:7" x14ac:dyDescent="0.3">
      <c r="A16" s="235">
        <v>9</v>
      </c>
      <c r="B16" s="220"/>
      <c r="C16" s="216"/>
      <c r="D16" s="213"/>
      <c r="E16" s="215"/>
      <c r="F16" s="269"/>
      <c r="G16" s="274"/>
    </row>
    <row r="17" spans="1:9" x14ac:dyDescent="0.3">
      <c r="A17" s="235">
        <v>10</v>
      </c>
      <c r="B17" s="220"/>
      <c r="C17" s="216"/>
      <c r="D17" s="213"/>
      <c r="E17" s="215"/>
      <c r="F17" s="269"/>
      <c r="G17" s="274"/>
    </row>
    <row r="18" spans="1:9" x14ac:dyDescent="0.3">
      <c r="A18" s="235">
        <v>11</v>
      </c>
      <c r="B18" s="220"/>
      <c r="C18" s="216"/>
      <c r="D18" s="213"/>
      <c r="E18" s="215"/>
      <c r="F18" s="269"/>
      <c r="G18" s="274"/>
    </row>
    <row r="19" spans="1:9" x14ac:dyDescent="0.3">
      <c r="A19" s="235">
        <v>12</v>
      </c>
      <c r="B19" s="220"/>
      <c r="C19" s="216"/>
      <c r="D19" s="212"/>
      <c r="E19" s="215"/>
      <c r="F19" s="269"/>
      <c r="G19" s="274"/>
      <c r="I19" s="26"/>
    </row>
    <row r="20" spans="1:9" x14ac:dyDescent="0.3">
      <c r="A20" s="235">
        <v>13</v>
      </c>
      <c r="B20" s="220"/>
      <c r="C20" s="216"/>
      <c r="D20" s="213"/>
      <c r="E20" s="215"/>
      <c r="F20" s="269"/>
      <c r="G20" s="274"/>
    </row>
    <row r="21" spans="1:9" x14ac:dyDescent="0.3">
      <c r="A21" s="235">
        <v>14</v>
      </c>
      <c r="B21" s="220"/>
      <c r="C21" s="216"/>
      <c r="D21" s="213"/>
      <c r="E21" s="215"/>
      <c r="F21" s="269"/>
      <c r="G21" s="274"/>
    </row>
    <row r="22" spans="1:9" x14ac:dyDescent="0.3">
      <c r="A22" s="235">
        <v>15</v>
      </c>
      <c r="B22" s="220"/>
      <c r="C22" s="216"/>
      <c r="D22" s="213"/>
      <c r="E22" s="215"/>
      <c r="F22" s="269"/>
      <c r="G22" s="274"/>
    </row>
    <row r="23" spans="1:9" x14ac:dyDescent="0.3">
      <c r="A23" s="235">
        <v>16</v>
      </c>
      <c r="B23" s="220"/>
      <c r="C23" s="216"/>
      <c r="D23" s="213"/>
      <c r="E23" s="215"/>
      <c r="F23" s="269"/>
      <c r="G23" s="274"/>
    </row>
    <row r="24" spans="1:9" x14ac:dyDescent="0.3">
      <c r="A24" s="236">
        <v>17</v>
      </c>
      <c r="B24" s="226"/>
      <c r="C24" s="216"/>
      <c r="D24" s="214"/>
      <c r="E24" s="227"/>
      <c r="F24" s="270"/>
      <c r="G24" s="275"/>
    </row>
    <row r="25" spans="1:9" x14ac:dyDescent="0.3">
      <c r="A25" s="236">
        <v>18</v>
      </c>
      <c r="B25" s="226"/>
      <c r="C25" s="216"/>
      <c r="D25" s="214"/>
      <c r="E25" s="227"/>
      <c r="F25" s="270"/>
      <c r="G25" s="275"/>
    </row>
    <row r="26" spans="1:9" ht="14.5" thickBot="1" x14ac:dyDescent="0.35">
      <c r="A26" s="236">
        <v>19</v>
      </c>
      <c r="B26" s="226"/>
      <c r="C26" s="216"/>
      <c r="D26" s="214"/>
      <c r="E26" s="227"/>
      <c r="F26" s="270"/>
      <c r="G26" s="276"/>
    </row>
    <row r="27" spans="1:9" ht="15.75" customHeight="1" thickBot="1" x14ac:dyDescent="0.35">
      <c r="A27" s="408" t="s">
        <v>8</v>
      </c>
      <c r="B27" s="409"/>
      <c r="C27" s="409"/>
      <c r="D27" s="409"/>
      <c r="E27" s="410"/>
      <c r="F27" s="32">
        <f>SUM(F8:F26)</f>
        <v>50800.970000000205</v>
      </c>
      <c r="G27" s="32"/>
      <c r="I27" s="26"/>
    </row>
    <row r="28" spans="1:9" ht="15.75" customHeight="1" thickBot="1" x14ac:dyDescent="0.35">
      <c r="A28" s="405" t="s">
        <v>79</v>
      </c>
      <c r="B28" s="406"/>
      <c r="C28" s="406"/>
      <c r="D28" s="406"/>
      <c r="E28" s="406"/>
      <c r="F28" s="407"/>
      <c r="G28" s="21"/>
    </row>
    <row r="29" spans="1:9" ht="15.75" customHeight="1" thickBot="1" x14ac:dyDescent="0.35">
      <c r="A29" s="22" t="s">
        <v>19</v>
      </c>
      <c r="B29" s="268" t="s">
        <v>11</v>
      </c>
      <c r="C29" s="409" t="s">
        <v>20</v>
      </c>
      <c r="D29" s="409"/>
      <c r="E29" s="33" t="s">
        <v>22</v>
      </c>
      <c r="F29" s="34" t="s">
        <v>17</v>
      </c>
      <c r="G29" s="31" t="s">
        <v>166</v>
      </c>
    </row>
    <row r="30" spans="1:9" ht="28" x14ac:dyDescent="0.3">
      <c r="A30" s="211">
        <v>1</v>
      </c>
      <c r="B30" s="237">
        <v>43529</v>
      </c>
      <c r="C30" s="412" t="s">
        <v>154</v>
      </c>
      <c r="D30" s="412"/>
      <c r="E30" s="206">
        <v>25</v>
      </c>
      <c r="F30" s="224">
        <v>40500</v>
      </c>
      <c r="G30" s="277" t="s">
        <v>176</v>
      </c>
    </row>
    <row r="31" spans="1:9" ht="15.75" customHeight="1" x14ac:dyDescent="0.3">
      <c r="A31" s="211">
        <v>2</v>
      </c>
      <c r="B31" s="210"/>
      <c r="C31" s="414"/>
      <c r="D31" s="414"/>
      <c r="E31" s="207"/>
      <c r="F31" s="223"/>
      <c r="G31" s="223"/>
    </row>
    <row r="32" spans="1:9" ht="34.5" customHeight="1" x14ac:dyDescent="0.3">
      <c r="A32" s="211">
        <v>3</v>
      </c>
      <c r="B32" s="253"/>
      <c r="C32" s="413"/>
      <c r="D32" s="413"/>
      <c r="E32" s="207"/>
      <c r="F32" s="223"/>
      <c r="G32" s="223"/>
    </row>
    <row r="33" spans="1:7" ht="15.75" customHeight="1" x14ac:dyDescent="0.3">
      <c r="A33" s="211">
        <v>4</v>
      </c>
      <c r="B33" s="253"/>
      <c r="C33" s="413"/>
      <c r="D33" s="413"/>
      <c r="E33" s="207"/>
      <c r="F33" s="223"/>
      <c r="G33" s="223"/>
    </row>
    <row r="34" spans="1:7" ht="15.75" customHeight="1" x14ac:dyDescent="0.3">
      <c r="A34" s="211">
        <v>5</v>
      </c>
      <c r="B34" s="209"/>
      <c r="C34" s="414"/>
      <c r="D34" s="414"/>
      <c r="E34" s="207"/>
      <c r="F34" s="223"/>
      <c r="G34" s="223"/>
    </row>
    <row r="35" spans="1:7" ht="28.5" customHeight="1" x14ac:dyDescent="0.3">
      <c r="A35" s="211">
        <v>6</v>
      </c>
      <c r="B35" s="210"/>
      <c r="C35" s="413"/>
      <c r="D35" s="413"/>
      <c r="E35" s="207"/>
      <c r="F35" s="223"/>
      <c r="G35" s="223"/>
    </row>
    <row r="36" spans="1:7" ht="15.75" customHeight="1" x14ac:dyDescent="0.3">
      <c r="A36" s="211">
        <v>7</v>
      </c>
      <c r="B36" s="210"/>
      <c r="C36" s="414"/>
      <c r="D36" s="414"/>
      <c r="E36" s="207"/>
      <c r="F36" s="223"/>
      <c r="G36" s="223"/>
    </row>
    <row r="37" spans="1:7" ht="15.75" customHeight="1" x14ac:dyDescent="0.3">
      <c r="A37" s="211">
        <v>8</v>
      </c>
      <c r="B37" s="210"/>
      <c r="C37" s="414"/>
      <c r="D37" s="414"/>
      <c r="E37" s="207"/>
      <c r="F37" s="223"/>
      <c r="G37" s="223"/>
    </row>
    <row r="38" spans="1:7" ht="15.75" customHeight="1" x14ac:dyDescent="0.3">
      <c r="A38" s="211">
        <v>9</v>
      </c>
      <c r="B38" s="210"/>
      <c r="C38" s="414"/>
      <c r="D38" s="414"/>
      <c r="E38" s="207"/>
      <c r="F38" s="223"/>
      <c r="G38" s="223"/>
    </row>
    <row r="39" spans="1:7" ht="26.25" customHeight="1" x14ac:dyDescent="0.3">
      <c r="A39" s="211">
        <v>10</v>
      </c>
      <c r="B39" s="210"/>
      <c r="C39" s="234"/>
      <c r="D39" s="225"/>
      <c r="E39" s="207"/>
      <c r="F39" s="223"/>
      <c r="G39" s="223"/>
    </row>
    <row r="40" spans="1:7" ht="15.75" customHeight="1" x14ac:dyDescent="0.3">
      <c r="A40" s="211">
        <v>11</v>
      </c>
      <c r="B40" s="210"/>
      <c r="C40" s="234"/>
      <c r="D40" s="234"/>
      <c r="E40" s="207"/>
      <c r="F40" s="223"/>
      <c r="G40" s="223"/>
    </row>
    <row r="41" spans="1:7" ht="15.75" customHeight="1" thickBot="1" x14ac:dyDescent="0.35">
      <c r="A41" s="211">
        <v>12</v>
      </c>
      <c r="B41" s="210"/>
      <c r="C41" s="234"/>
      <c r="D41" s="234"/>
      <c r="E41" s="207"/>
      <c r="F41" s="223"/>
      <c r="G41" s="223"/>
    </row>
    <row r="42" spans="1:7" ht="15.75" customHeight="1" thickBot="1" x14ac:dyDescent="0.35">
      <c r="A42" s="408" t="s">
        <v>8</v>
      </c>
      <c r="B42" s="409"/>
      <c r="C42" s="409"/>
      <c r="D42" s="409"/>
      <c r="E42" s="410"/>
      <c r="F42" s="32">
        <f>SUM(F30:F41)</f>
        <v>40500</v>
      </c>
      <c r="G42" s="32"/>
    </row>
    <row r="43" spans="1:7" x14ac:dyDescent="0.3">
      <c r="A43" s="187" t="s">
        <v>13</v>
      </c>
      <c r="B43" s="187"/>
      <c r="C43" s="21"/>
      <c r="D43" s="204"/>
      <c r="E43" s="204"/>
      <c r="F43" s="17" t="s">
        <v>14</v>
      </c>
      <c r="G43" s="17"/>
    </row>
    <row r="44" spans="1:7" x14ac:dyDescent="0.3">
      <c r="A44" s="188" t="s">
        <v>7</v>
      </c>
      <c r="B44" s="188"/>
      <c r="C44" s="21"/>
      <c r="D44" s="393"/>
      <c r="E44" s="393"/>
      <c r="F44" s="18" t="s">
        <v>7</v>
      </c>
      <c r="G44" s="18"/>
    </row>
    <row r="45" spans="1:7" x14ac:dyDescent="0.3">
      <c r="A45" s="411"/>
      <c r="B45" s="411"/>
      <c r="C45" s="411"/>
      <c r="D45" s="393"/>
      <c r="E45" s="393"/>
      <c r="F45" s="18"/>
      <c r="G45" s="18"/>
    </row>
    <row r="46" spans="1:7" x14ac:dyDescent="0.3">
      <c r="A46" s="188" t="str">
        <f>'Bug vs Exp'!B23</f>
        <v>Name: Amrit Kumar Lamichhane</v>
      </c>
      <c r="B46" s="188"/>
      <c r="C46" s="188"/>
      <c r="D46" s="188"/>
      <c r="E46" s="188"/>
      <c r="F46" s="198" t="str">
        <f>'Bug vs Exp'!V23</f>
        <v>Name: Tilottam Paudel</v>
      </c>
      <c r="G46" s="256"/>
    </row>
    <row r="47" spans="1:7" x14ac:dyDescent="0.3">
      <c r="A47" s="188" t="str">
        <f>'Bug vs Exp'!B24</f>
        <v>Designation: Admin and Finance Officer</v>
      </c>
      <c r="B47" s="188"/>
      <c r="C47" s="221"/>
      <c r="D47" s="188"/>
      <c r="E47" s="188"/>
      <c r="F47" s="198" t="str">
        <f>'Bug vs Exp'!V24</f>
        <v>Designation:  President</v>
      </c>
      <c r="G47" s="256"/>
    </row>
    <row r="48" spans="1:7" x14ac:dyDescent="0.3">
      <c r="A48" s="173" t="str">
        <f>'Bug vs Exp'!B25</f>
        <v>Date: 26 April 2019</v>
      </c>
      <c r="B48" s="173"/>
      <c r="C48" s="173"/>
      <c r="D48" s="173"/>
      <c r="E48" s="173"/>
      <c r="F48" s="173" t="str">
        <f>'Bug vs Exp'!V25</f>
        <v>Date: 26 April 2019</v>
      </c>
      <c r="G48" s="173"/>
    </row>
  </sheetData>
  <mergeCells count="22">
    <mergeCell ref="A28:F28"/>
    <mergeCell ref="A27:E27"/>
    <mergeCell ref="A42:E42"/>
    <mergeCell ref="A45:C45"/>
    <mergeCell ref="D44:E44"/>
    <mergeCell ref="D45:E45"/>
    <mergeCell ref="C30:D30"/>
    <mergeCell ref="C29:D29"/>
    <mergeCell ref="C32:D32"/>
    <mergeCell ref="C31:D31"/>
    <mergeCell ref="C38:D38"/>
    <mergeCell ref="C33:D33"/>
    <mergeCell ref="C34:D34"/>
    <mergeCell ref="C35:D35"/>
    <mergeCell ref="C36:D36"/>
    <mergeCell ref="C37:D37"/>
    <mergeCell ref="A6:G6"/>
    <mergeCell ref="A5:G5"/>
    <mergeCell ref="A2:G2"/>
    <mergeCell ref="A1:G1"/>
    <mergeCell ref="A3:G3"/>
    <mergeCell ref="A4:G4"/>
  </mergeCells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22" workbookViewId="0">
      <selection activeCell="I2" sqref="I2"/>
    </sheetView>
  </sheetViews>
  <sheetFormatPr defaultColWidth="12.7265625" defaultRowHeight="12.5" x14ac:dyDescent="0.35"/>
  <cols>
    <col min="1" max="1" width="8" style="1" customWidth="1"/>
    <col min="2" max="2" width="40.7265625" style="1" customWidth="1"/>
    <col min="3" max="3" width="12.7265625" style="1" customWidth="1"/>
    <col min="4" max="4" width="16.81640625" style="10" bestFit="1" customWidth="1"/>
    <col min="5" max="5" width="16.54296875" style="1" customWidth="1"/>
    <col min="6" max="256" width="12.7265625" style="1"/>
    <col min="257" max="257" width="8" style="1" customWidth="1"/>
    <col min="258" max="258" width="30.54296875" style="1" customWidth="1"/>
    <col min="259" max="259" width="12.7265625" style="1" customWidth="1"/>
    <col min="260" max="260" width="16.26953125" style="1" customWidth="1"/>
    <col min="261" max="261" width="16.54296875" style="1" customWidth="1"/>
    <col min="262" max="512" width="12.7265625" style="1"/>
    <col min="513" max="513" width="8" style="1" customWidth="1"/>
    <col min="514" max="514" width="30.54296875" style="1" customWidth="1"/>
    <col min="515" max="515" width="12.7265625" style="1" customWidth="1"/>
    <col min="516" max="516" width="16.26953125" style="1" customWidth="1"/>
    <col min="517" max="517" width="16.54296875" style="1" customWidth="1"/>
    <col min="518" max="768" width="12.7265625" style="1"/>
    <col min="769" max="769" width="8" style="1" customWidth="1"/>
    <col min="770" max="770" width="30.54296875" style="1" customWidth="1"/>
    <col min="771" max="771" width="12.7265625" style="1" customWidth="1"/>
    <col min="772" max="772" width="16.26953125" style="1" customWidth="1"/>
    <col min="773" max="773" width="16.54296875" style="1" customWidth="1"/>
    <col min="774" max="1024" width="12.7265625" style="1"/>
    <col min="1025" max="1025" width="8" style="1" customWidth="1"/>
    <col min="1026" max="1026" width="30.54296875" style="1" customWidth="1"/>
    <col min="1027" max="1027" width="12.7265625" style="1" customWidth="1"/>
    <col min="1028" max="1028" width="16.26953125" style="1" customWidth="1"/>
    <col min="1029" max="1029" width="16.54296875" style="1" customWidth="1"/>
    <col min="1030" max="1280" width="12.7265625" style="1"/>
    <col min="1281" max="1281" width="8" style="1" customWidth="1"/>
    <col min="1282" max="1282" width="30.54296875" style="1" customWidth="1"/>
    <col min="1283" max="1283" width="12.7265625" style="1" customWidth="1"/>
    <col min="1284" max="1284" width="16.26953125" style="1" customWidth="1"/>
    <col min="1285" max="1285" width="16.54296875" style="1" customWidth="1"/>
    <col min="1286" max="1536" width="12.7265625" style="1"/>
    <col min="1537" max="1537" width="8" style="1" customWidth="1"/>
    <col min="1538" max="1538" width="30.54296875" style="1" customWidth="1"/>
    <col min="1539" max="1539" width="12.7265625" style="1" customWidth="1"/>
    <col min="1540" max="1540" width="16.26953125" style="1" customWidth="1"/>
    <col min="1541" max="1541" width="16.54296875" style="1" customWidth="1"/>
    <col min="1542" max="1792" width="12.7265625" style="1"/>
    <col min="1793" max="1793" width="8" style="1" customWidth="1"/>
    <col min="1794" max="1794" width="30.54296875" style="1" customWidth="1"/>
    <col min="1795" max="1795" width="12.7265625" style="1" customWidth="1"/>
    <col min="1796" max="1796" width="16.26953125" style="1" customWidth="1"/>
    <col min="1797" max="1797" width="16.54296875" style="1" customWidth="1"/>
    <col min="1798" max="2048" width="12.7265625" style="1"/>
    <col min="2049" max="2049" width="8" style="1" customWidth="1"/>
    <col min="2050" max="2050" width="30.54296875" style="1" customWidth="1"/>
    <col min="2051" max="2051" width="12.7265625" style="1" customWidth="1"/>
    <col min="2052" max="2052" width="16.26953125" style="1" customWidth="1"/>
    <col min="2053" max="2053" width="16.54296875" style="1" customWidth="1"/>
    <col min="2054" max="2304" width="12.7265625" style="1"/>
    <col min="2305" max="2305" width="8" style="1" customWidth="1"/>
    <col min="2306" max="2306" width="30.54296875" style="1" customWidth="1"/>
    <col min="2307" max="2307" width="12.7265625" style="1" customWidth="1"/>
    <col min="2308" max="2308" width="16.26953125" style="1" customWidth="1"/>
    <col min="2309" max="2309" width="16.54296875" style="1" customWidth="1"/>
    <col min="2310" max="2560" width="12.7265625" style="1"/>
    <col min="2561" max="2561" width="8" style="1" customWidth="1"/>
    <col min="2562" max="2562" width="30.54296875" style="1" customWidth="1"/>
    <col min="2563" max="2563" width="12.7265625" style="1" customWidth="1"/>
    <col min="2564" max="2564" width="16.26953125" style="1" customWidth="1"/>
    <col min="2565" max="2565" width="16.54296875" style="1" customWidth="1"/>
    <col min="2566" max="2816" width="12.7265625" style="1"/>
    <col min="2817" max="2817" width="8" style="1" customWidth="1"/>
    <col min="2818" max="2818" width="30.54296875" style="1" customWidth="1"/>
    <col min="2819" max="2819" width="12.7265625" style="1" customWidth="1"/>
    <col min="2820" max="2820" width="16.26953125" style="1" customWidth="1"/>
    <col min="2821" max="2821" width="16.54296875" style="1" customWidth="1"/>
    <col min="2822" max="3072" width="12.7265625" style="1"/>
    <col min="3073" max="3073" width="8" style="1" customWidth="1"/>
    <col min="3074" max="3074" width="30.54296875" style="1" customWidth="1"/>
    <col min="3075" max="3075" width="12.7265625" style="1" customWidth="1"/>
    <col min="3076" max="3076" width="16.26953125" style="1" customWidth="1"/>
    <col min="3077" max="3077" width="16.54296875" style="1" customWidth="1"/>
    <col min="3078" max="3328" width="12.7265625" style="1"/>
    <col min="3329" max="3329" width="8" style="1" customWidth="1"/>
    <col min="3330" max="3330" width="30.54296875" style="1" customWidth="1"/>
    <col min="3331" max="3331" width="12.7265625" style="1" customWidth="1"/>
    <col min="3332" max="3332" width="16.26953125" style="1" customWidth="1"/>
    <col min="3333" max="3333" width="16.54296875" style="1" customWidth="1"/>
    <col min="3334" max="3584" width="12.7265625" style="1"/>
    <col min="3585" max="3585" width="8" style="1" customWidth="1"/>
    <col min="3586" max="3586" width="30.54296875" style="1" customWidth="1"/>
    <col min="3587" max="3587" width="12.7265625" style="1" customWidth="1"/>
    <col min="3588" max="3588" width="16.26953125" style="1" customWidth="1"/>
    <col min="3589" max="3589" width="16.54296875" style="1" customWidth="1"/>
    <col min="3590" max="3840" width="12.7265625" style="1"/>
    <col min="3841" max="3841" width="8" style="1" customWidth="1"/>
    <col min="3842" max="3842" width="30.54296875" style="1" customWidth="1"/>
    <col min="3843" max="3843" width="12.7265625" style="1" customWidth="1"/>
    <col min="3844" max="3844" width="16.26953125" style="1" customWidth="1"/>
    <col min="3845" max="3845" width="16.54296875" style="1" customWidth="1"/>
    <col min="3846" max="4096" width="12.7265625" style="1"/>
    <col min="4097" max="4097" width="8" style="1" customWidth="1"/>
    <col min="4098" max="4098" width="30.54296875" style="1" customWidth="1"/>
    <col min="4099" max="4099" width="12.7265625" style="1" customWidth="1"/>
    <col min="4100" max="4100" width="16.26953125" style="1" customWidth="1"/>
    <col min="4101" max="4101" width="16.54296875" style="1" customWidth="1"/>
    <col min="4102" max="4352" width="12.7265625" style="1"/>
    <col min="4353" max="4353" width="8" style="1" customWidth="1"/>
    <col min="4354" max="4354" width="30.54296875" style="1" customWidth="1"/>
    <col min="4355" max="4355" width="12.7265625" style="1" customWidth="1"/>
    <col min="4356" max="4356" width="16.26953125" style="1" customWidth="1"/>
    <col min="4357" max="4357" width="16.54296875" style="1" customWidth="1"/>
    <col min="4358" max="4608" width="12.7265625" style="1"/>
    <col min="4609" max="4609" width="8" style="1" customWidth="1"/>
    <col min="4610" max="4610" width="30.54296875" style="1" customWidth="1"/>
    <col min="4611" max="4611" width="12.7265625" style="1" customWidth="1"/>
    <col min="4612" max="4612" width="16.26953125" style="1" customWidth="1"/>
    <col min="4613" max="4613" width="16.54296875" style="1" customWidth="1"/>
    <col min="4614" max="4864" width="12.7265625" style="1"/>
    <col min="4865" max="4865" width="8" style="1" customWidth="1"/>
    <col min="4866" max="4866" width="30.54296875" style="1" customWidth="1"/>
    <col min="4867" max="4867" width="12.7265625" style="1" customWidth="1"/>
    <col min="4868" max="4868" width="16.26953125" style="1" customWidth="1"/>
    <col min="4869" max="4869" width="16.54296875" style="1" customWidth="1"/>
    <col min="4870" max="5120" width="12.7265625" style="1"/>
    <col min="5121" max="5121" width="8" style="1" customWidth="1"/>
    <col min="5122" max="5122" width="30.54296875" style="1" customWidth="1"/>
    <col min="5123" max="5123" width="12.7265625" style="1" customWidth="1"/>
    <col min="5124" max="5124" width="16.26953125" style="1" customWidth="1"/>
    <col min="5125" max="5125" width="16.54296875" style="1" customWidth="1"/>
    <col min="5126" max="5376" width="12.7265625" style="1"/>
    <col min="5377" max="5377" width="8" style="1" customWidth="1"/>
    <col min="5378" max="5378" width="30.54296875" style="1" customWidth="1"/>
    <col min="5379" max="5379" width="12.7265625" style="1" customWidth="1"/>
    <col min="5380" max="5380" width="16.26953125" style="1" customWidth="1"/>
    <col min="5381" max="5381" width="16.54296875" style="1" customWidth="1"/>
    <col min="5382" max="5632" width="12.7265625" style="1"/>
    <col min="5633" max="5633" width="8" style="1" customWidth="1"/>
    <col min="5634" max="5634" width="30.54296875" style="1" customWidth="1"/>
    <col min="5635" max="5635" width="12.7265625" style="1" customWidth="1"/>
    <col min="5636" max="5636" width="16.26953125" style="1" customWidth="1"/>
    <col min="5637" max="5637" width="16.54296875" style="1" customWidth="1"/>
    <col min="5638" max="5888" width="12.7265625" style="1"/>
    <col min="5889" max="5889" width="8" style="1" customWidth="1"/>
    <col min="5890" max="5890" width="30.54296875" style="1" customWidth="1"/>
    <col min="5891" max="5891" width="12.7265625" style="1" customWidth="1"/>
    <col min="5892" max="5892" width="16.26953125" style="1" customWidth="1"/>
    <col min="5893" max="5893" width="16.54296875" style="1" customWidth="1"/>
    <col min="5894" max="6144" width="12.7265625" style="1"/>
    <col min="6145" max="6145" width="8" style="1" customWidth="1"/>
    <col min="6146" max="6146" width="30.54296875" style="1" customWidth="1"/>
    <col min="6147" max="6147" width="12.7265625" style="1" customWidth="1"/>
    <col min="6148" max="6148" width="16.26953125" style="1" customWidth="1"/>
    <col min="6149" max="6149" width="16.54296875" style="1" customWidth="1"/>
    <col min="6150" max="6400" width="12.7265625" style="1"/>
    <col min="6401" max="6401" width="8" style="1" customWidth="1"/>
    <col min="6402" max="6402" width="30.54296875" style="1" customWidth="1"/>
    <col min="6403" max="6403" width="12.7265625" style="1" customWidth="1"/>
    <col min="6404" max="6404" width="16.26953125" style="1" customWidth="1"/>
    <col min="6405" max="6405" width="16.54296875" style="1" customWidth="1"/>
    <col min="6406" max="6656" width="12.7265625" style="1"/>
    <col min="6657" max="6657" width="8" style="1" customWidth="1"/>
    <col min="6658" max="6658" width="30.54296875" style="1" customWidth="1"/>
    <col min="6659" max="6659" width="12.7265625" style="1" customWidth="1"/>
    <col min="6660" max="6660" width="16.26953125" style="1" customWidth="1"/>
    <col min="6661" max="6661" width="16.54296875" style="1" customWidth="1"/>
    <col min="6662" max="6912" width="12.7265625" style="1"/>
    <col min="6913" max="6913" width="8" style="1" customWidth="1"/>
    <col min="6914" max="6914" width="30.54296875" style="1" customWidth="1"/>
    <col min="6915" max="6915" width="12.7265625" style="1" customWidth="1"/>
    <col min="6916" max="6916" width="16.26953125" style="1" customWidth="1"/>
    <col min="6917" max="6917" width="16.54296875" style="1" customWidth="1"/>
    <col min="6918" max="7168" width="12.7265625" style="1"/>
    <col min="7169" max="7169" width="8" style="1" customWidth="1"/>
    <col min="7170" max="7170" width="30.54296875" style="1" customWidth="1"/>
    <col min="7171" max="7171" width="12.7265625" style="1" customWidth="1"/>
    <col min="7172" max="7172" width="16.26953125" style="1" customWidth="1"/>
    <col min="7173" max="7173" width="16.54296875" style="1" customWidth="1"/>
    <col min="7174" max="7424" width="12.7265625" style="1"/>
    <col min="7425" max="7425" width="8" style="1" customWidth="1"/>
    <col min="7426" max="7426" width="30.54296875" style="1" customWidth="1"/>
    <col min="7427" max="7427" width="12.7265625" style="1" customWidth="1"/>
    <col min="7428" max="7428" width="16.26953125" style="1" customWidth="1"/>
    <col min="7429" max="7429" width="16.54296875" style="1" customWidth="1"/>
    <col min="7430" max="7680" width="12.7265625" style="1"/>
    <col min="7681" max="7681" width="8" style="1" customWidth="1"/>
    <col min="7682" max="7682" width="30.54296875" style="1" customWidth="1"/>
    <col min="7683" max="7683" width="12.7265625" style="1" customWidth="1"/>
    <col min="7684" max="7684" width="16.26953125" style="1" customWidth="1"/>
    <col min="7685" max="7685" width="16.54296875" style="1" customWidth="1"/>
    <col min="7686" max="7936" width="12.7265625" style="1"/>
    <col min="7937" max="7937" width="8" style="1" customWidth="1"/>
    <col min="7938" max="7938" width="30.54296875" style="1" customWidth="1"/>
    <col min="7939" max="7939" width="12.7265625" style="1" customWidth="1"/>
    <col min="7940" max="7940" width="16.26953125" style="1" customWidth="1"/>
    <col min="7941" max="7941" width="16.54296875" style="1" customWidth="1"/>
    <col min="7942" max="8192" width="12.7265625" style="1"/>
    <col min="8193" max="8193" width="8" style="1" customWidth="1"/>
    <col min="8194" max="8194" width="30.54296875" style="1" customWidth="1"/>
    <col min="8195" max="8195" width="12.7265625" style="1" customWidth="1"/>
    <col min="8196" max="8196" width="16.26953125" style="1" customWidth="1"/>
    <col min="8197" max="8197" width="16.54296875" style="1" customWidth="1"/>
    <col min="8198" max="8448" width="12.7265625" style="1"/>
    <col min="8449" max="8449" width="8" style="1" customWidth="1"/>
    <col min="8450" max="8450" width="30.54296875" style="1" customWidth="1"/>
    <col min="8451" max="8451" width="12.7265625" style="1" customWidth="1"/>
    <col min="8452" max="8452" width="16.26953125" style="1" customWidth="1"/>
    <col min="8453" max="8453" width="16.54296875" style="1" customWidth="1"/>
    <col min="8454" max="8704" width="12.7265625" style="1"/>
    <col min="8705" max="8705" width="8" style="1" customWidth="1"/>
    <col min="8706" max="8706" width="30.54296875" style="1" customWidth="1"/>
    <col min="8707" max="8707" width="12.7265625" style="1" customWidth="1"/>
    <col min="8708" max="8708" width="16.26953125" style="1" customWidth="1"/>
    <col min="8709" max="8709" width="16.54296875" style="1" customWidth="1"/>
    <col min="8710" max="8960" width="12.7265625" style="1"/>
    <col min="8961" max="8961" width="8" style="1" customWidth="1"/>
    <col min="8962" max="8962" width="30.54296875" style="1" customWidth="1"/>
    <col min="8963" max="8963" width="12.7265625" style="1" customWidth="1"/>
    <col min="8964" max="8964" width="16.26953125" style="1" customWidth="1"/>
    <col min="8965" max="8965" width="16.54296875" style="1" customWidth="1"/>
    <col min="8966" max="9216" width="12.7265625" style="1"/>
    <col min="9217" max="9217" width="8" style="1" customWidth="1"/>
    <col min="9218" max="9218" width="30.54296875" style="1" customWidth="1"/>
    <col min="9219" max="9219" width="12.7265625" style="1" customWidth="1"/>
    <col min="9220" max="9220" width="16.26953125" style="1" customWidth="1"/>
    <col min="9221" max="9221" width="16.54296875" style="1" customWidth="1"/>
    <col min="9222" max="9472" width="12.7265625" style="1"/>
    <col min="9473" max="9473" width="8" style="1" customWidth="1"/>
    <col min="9474" max="9474" width="30.54296875" style="1" customWidth="1"/>
    <col min="9475" max="9475" width="12.7265625" style="1" customWidth="1"/>
    <col min="9476" max="9476" width="16.26953125" style="1" customWidth="1"/>
    <col min="9477" max="9477" width="16.54296875" style="1" customWidth="1"/>
    <col min="9478" max="9728" width="12.7265625" style="1"/>
    <col min="9729" max="9729" width="8" style="1" customWidth="1"/>
    <col min="9730" max="9730" width="30.54296875" style="1" customWidth="1"/>
    <col min="9731" max="9731" width="12.7265625" style="1" customWidth="1"/>
    <col min="9732" max="9732" width="16.26953125" style="1" customWidth="1"/>
    <col min="9733" max="9733" width="16.54296875" style="1" customWidth="1"/>
    <col min="9734" max="9984" width="12.7265625" style="1"/>
    <col min="9985" max="9985" width="8" style="1" customWidth="1"/>
    <col min="9986" max="9986" width="30.54296875" style="1" customWidth="1"/>
    <col min="9987" max="9987" width="12.7265625" style="1" customWidth="1"/>
    <col min="9988" max="9988" width="16.26953125" style="1" customWidth="1"/>
    <col min="9989" max="9989" width="16.54296875" style="1" customWidth="1"/>
    <col min="9990" max="10240" width="12.7265625" style="1"/>
    <col min="10241" max="10241" width="8" style="1" customWidth="1"/>
    <col min="10242" max="10242" width="30.54296875" style="1" customWidth="1"/>
    <col min="10243" max="10243" width="12.7265625" style="1" customWidth="1"/>
    <col min="10244" max="10244" width="16.26953125" style="1" customWidth="1"/>
    <col min="10245" max="10245" width="16.54296875" style="1" customWidth="1"/>
    <col min="10246" max="10496" width="12.7265625" style="1"/>
    <col min="10497" max="10497" width="8" style="1" customWidth="1"/>
    <col min="10498" max="10498" width="30.54296875" style="1" customWidth="1"/>
    <col min="10499" max="10499" width="12.7265625" style="1" customWidth="1"/>
    <col min="10500" max="10500" width="16.26953125" style="1" customWidth="1"/>
    <col min="10501" max="10501" width="16.54296875" style="1" customWidth="1"/>
    <col min="10502" max="10752" width="12.7265625" style="1"/>
    <col min="10753" max="10753" width="8" style="1" customWidth="1"/>
    <col min="10754" max="10754" width="30.54296875" style="1" customWidth="1"/>
    <col min="10755" max="10755" width="12.7265625" style="1" customWidth="1"/>
    <col min="10756" max="10756" width="16.26953125" style="1" customWidth="1"/>
    <col min="10757" max="10757" width="16.54296875" style="1" customWidth="1"/>
    <col min="10758" max="11008" width="12.7265625" style="1"/>
    <col min="11009" max="11009" width="8" style="1" customWidth="1"/>
    <col min="11010" max="11010" width="30.54296875" style="1" customWidth="1"/>
    <col min="11011" max="11011" width="12.7265625" style="1" customWidth="1"/>
    <col min="11012" max="11012" width="16.26953125" style="1" customWidth="1"/>
    <col min="11013" max="11013" width="16.54296875" style="1" customWidth="1"/>
    <col min="11014" max="11264" width="12.7265625" style="1"/>
    <col min="11265" max="11265" width="8" style="1" customWidth="1"/>
    <col min="11266" max="11266" width="30.54296875" style="1" customWidth="1"/>
    <col min="11267" max="11267" width="12.7265625" style="1" customWidth="1"/>
    <col min="11268" max="11268" width="16.26953125" style="1" customWidth="1"/>
    <col min="11269" max="11269" width="16.54296875" style="1" customWidth="1"/>
    <col min="11270" max="11520" width="12.7265625" style="1"/>
    <col min="11521" max="11521" width="8" style="1" customWidth="1"/>
    <col min="11522" max="11522" width="30.54296875" style="1" customWidth="1"/>
    <col min="11523" max="11523" width="12.7265625" style="1" customWidth="1"/>
    <col min="11524" max="11524" width="16.26953125" style="1" customWidth="1"/>
    <col min="11525" max="11525" width="16.54296875" style="1" customWidth="1"/>
    <col min="11526" max="11776" width="12.7265625" style="1"/>
    <col min="11777" max="11777" width="8" style="1" customWidth="1"/>
    <col min="11778" max="11778" width="30.54296875" style="1" customWidth="1"/>
    <col min="11779" max="11779" width="12.7265625" style="1" customWidth="1"/>
    <col min="11780" max="11780" width="16.26953125" style="1" customWidth="1"/>
    <col min="11781" max="11781" width="16.54296875" style="1" customWidth="1"/>
    <col min="11782" max="12032" width="12.7265625" style="1"/>
    <col min="12033" max="12033" width="8" style="1" customWidth="1"/>
    <col min="12034" max="12034" width="30.54296875" style="1" customWidth="1"/>
    <col min="12035" max="12035" width="12.7265625" style="1" customWidth="1"/>
    <col min="12036" max="12036" width="16.26953125" style="1" customWidth="1"/>
    <col min="12037" max="12037" width="16.54296875" style="1" customWidth="1"/>
    <col min="12038" max="12288" width="12.7265625" style="1"/>
    <col min="12289" max="12289" width="8" style="1" customWidth="1"/>
    <col min="12290" max="12290" width="30.54296875" style="1" customWidth="1"/>
    <col min="12291" max="12291" width="12.7265625" style="1" customWidth="1"/>
    <col min="12292" max="12292" width="16.26953125" style="1" customWidth="1"/>
    <col min="12293" max="12293" width="16.54296875" style="1" customWidth="1"/>
    <col min="12294" max="12544" width="12.7265625" style="1"/>
    <col min="12545" max="12545" width="8" style="1" customWidth="1"/>
    <col min="12546" max="12546" width="30.54296875" style="1" customWidth="1"/>
    <col min="12547" max="12547" width="12.7265625" style="1" customWidth="1"/>
    <col min="12548" max="12548" width="16.26953125" style="1" customWidth="1"/>
    <col min="12549" max="12549" width="16.54296875" style="1" customWidth="1"/>
    <col min="12550" max="12800" width="12.7265625" style="1"/>
    <col min="12801" max="12801" width="8" style="1" customWidth="1"/>
    <col min="12802" max="12802" width="30.54296875" style="1" customWidth="1"/>
    <col min="12803" max="12803" width="12.7265625" style="1" customWidth="1"/>
    <col min="12804" max="12804" width="16.26953125" style="1" customWidth="1"/>
    <col min="12805" max="12805" width="16.54296875" style="1" customWidth="1"/>
    <col min="12806" max="13056" width="12.7265625" style="1"/>
    <col min="13057" max="13057" width="8" style="1" customWidth="1"/>
    <col min="13058" max="13058" width="30.54296875" style="1" customWidth="1"/>
    <col min="13059" max="13059" width="12.7265625" style="1" customWidth="1"/>
    <col min="13060" max="13060" width="16.26953125" style="1" customWidth="1"/>
    <col min="13061" max="13061" width="16.54296875" style="1" customWidth="1"/>
    <col min="13062" max="13312" width="12.7265625" style="1"/>
    <col min="13313" max="13313" width="8" style="1" customWidth="1"/>
    <col min="13314" max="13314" width="30.54296875" style="1" customWidth="1"/>
    <col min="13315" max="13315" width="12.7265625" style="1" customWidth="1"/>
    <col min="13316" max="13316" width="16.26953125" style="1" customWidth="1"/>
    <col min="13317" max="13317" width="16.54296875" style="1" customWidth="1"/>
    <col min="13318" max="13568" width="12.7265625" style="1"/>
    <col min="13569" max="13569" width="8" style="1" customWidth="1"/>
    <col min="13570" max="13570" width="30.54296875" style="1" customWidth="1"/>
    <col min="13571" max="13571" width="12.7265625" style="1" customWidth="1"/>
    <col min="13572" max="13572" width="16.26953125" style="1" customWidth="1"/>
    <col min="13573" max="13573" width="16.54296875" style="1" customWidth="1"/>
    <col min="13574" max="13824" width="12.7265625" style="1"/>
    <col min="13825" max="13825" width="8" style="1" customWidth="1"/>
    <col min="13826" max="13826" width="30.54296875" style="1" customWidth="1"/>
    <col min="13827" max="13827" width="12.7265625" style="1" customWidth="1"/>
    <col min="13828" max="13828" width="16.26953125" style="1" customWidth="1"/>
    <col min="13829" max="13829" width="16.54296875" style="1" customWidth="1"/>
    <col min="13830" max="14080" width="12.7265625" style="1"/>
    <col min="14081" max="14081" width="8" style="1" customWidth="1"/>
    <col min="14082" max="14082" width="30.54296875" style="1" customWidth="1"/>
    <col min="14083" max="14083" width="12.7265625" style="1" customWidth="1"/>
    <col min="14084" max="14084" width="16.26953125" style="1" customWidth="1"/>
    <col min="14085" max="14085" width="16.54296875" style="1" customWidth="1"/>
    <col min="14086" max="14336" width="12.7265625" style="1"/>
    <col min="14337" max="14337" width="8" style="1" customWidth="1"/>
    <col min="14338" max="14338" width="30.54296875" style="1" customWidth="1"/>
    <col min="14339" max="14339" width="12.7265625" style="1" customWidth="1"/>
    <col min="14340" max="14340" width="16.26953125" style="1" customWidth="1"/>
    <col min="14341" max="14341" width="16.54296875" style="1" customWidth="1"/>
    <col min="14342" max="14592" width="12.7265625" style="1"/>
    <col min="14593" max="14593" width="8" style="1" customWidth="1"/>
    <col min="14594" max="14594" width="30.54296875" style="1" customWidth="1"/>
    <col min="14595" max="14595" width="12.7265625" style="1" customWidth="1"/>
    <col min="14596" max="14596" width="16.26953125" style="1" customWidth="1"/>
    <col min="14597" max="14597" width="16.54296875" style="1" customWidth="1"/>
    <col min="14598" max="14848" width="12.7265625" style="1"/>
    <col min="14849" max="14849" width="8" style="1" customWidth="1"/>
    <col min="14850" max="14850" width="30.54296875" style="1" customWidth="1"/>
    <col min="14851" max="14851" width="12.7265625" style="1" customWidth="1"/>
    <col min="14852" max="14852" width="16.26953125" style="1" customWidth="1"/>
    <col min="14853" max="14853" width="16.54296875" style="1" customWidth="1"/>
    <col min="14854" max="15104" width="12.7265625" style="1"/>
    <col min="15105" max="15105" width="8" style="1" customWidth="1"/>
    <col min="15106" max="15106" width="30.54296875" style="1" customWidth="1"/>
    <col min="15107" max="15107" width="12.7265625" style="1" customWidth="1"/>
    <col min="15108" max="15108" width="16.26953125" style="1" customWidth="1"/>
    <col min="15109" max="15109" width="16.54296875" style="1" customWidth="1"/>
    <col min="15110" max="15360" width="12.7265625" style="1"/>
    <col min="15361" max="15361" width="8" style="1" customWidth="1"/>
    <col min="15362" max="15362" width="30.54296875" style="1" customWidth="1"/>
    <col min="15363" max="15363" width="12.7265625" style="1" customWidth="1"/>
    <col min="15364" max="15364" width="16.26953125" style="1" customWidth="1"/>
    <col min="15365" max="15365" width="16.54296875" style="1" customWidth="1"/>
    <col min="15366" max="15616" width="12.7265625" style="1"/>
    <col min="15617" max="15617" width="8" style="1" customWidth="1"/>
    <col min="15618" max="15618" width="30.54296875" style="1" customWidth="1"/>
    <col min="15619" max="15619" width="12.7265625" style="1" customWidth="1"/>
    <col min="15620" max="15620" width="16.26953125" style="1" customWidth="1"/>
    <col min="15621" max="15621" width="16.54296875" style="1" customWidth="1"/>
    <col min="15622" max="15872" width="12.7265625" style="1"/>
    <col min="15873" max="15873" width="8" style="1" customWidth="1"/>
    <col min="15874" max="15874" width="30.54296875" style="1" customWidth="1"/>
    <col min="15875" max="15875" width="12.7265625" style="1" customWidth="1"/>
    <col min="15876" max="15876" width="16.26953125" style="1" customWidth="1"/>
    <col min="15877" max="15877" width="16.54296875" style="1" customWidth="1"/>
    <col min="15878" max="16128" width="12.7265625" style="1"/>
    <col min="16129" max="16129" width="8" style="1" customWidth="1"/>
    <col min="16130" max="16130" width="30.54296875" style="1" customWidth="1"/>
    <col min="16131" max="16131" width="12.7265625" style="1" customWidth="1"/>
    <col min="16132" max="16132" width="16.26953125" style="1" customWidth="1"/>
    <col min="16133" max="16133" width="16.54296875" style="1" customWidth="1"/>
    <col min="16134" max="16384" width="12.7265625" style="1"/>
  </cols>
  <sheetData>
    <row r="1" spans="1:8" ht="13" x14ac:dyDescent="0.35">
      <c r="A1" s="416" t="str">
        <f>'Bug vs Exp'!A1:B1</f>
        <v>Implementing Partner: Jagriti Child and Youth Concern Nepal</v>
      </c>
      <c r="B1" s="416"/>
      <c r="C1" s="416"/>
      <c r="D1" s="416"/>
      <c r="E1" s="416"/>
    </row>
    <row r="2" spans="1:8" ht="13" x14ac:dyDescent="0.35">
      <c r="A2" s="416" t="str">
        <f>'Bug vs Exp'!A2:B2</f>
        <v>Support: KANALLAN</v>
      </c>
      <c r="B2" s="416"/>
      <c r="C2" s="416"/>
      <c r="D2" s="416"/>
      <c r="E2" s="416"/>
    </row>
    <row r="3" spans="1:8" ht="13" x14ac:dyDescent="0.35">
      <c r="A3" s="415" t="str">
        <f>'Bug vs Exp'!A3:B3</f>
        <v xml:space="preserve"> Project Name: School Building Construction</v>
      </c>
      <c r="B3" s="415"/>
      <c r="C3" s="415"/>
      <c r="D3" s="415"/>
      <c r="E3" s="415"/>
    </row>
    <row r="4" spans="1:8" ht="13" x14ac:dyDescent="0.35">
      <c r="A4" s="415" t="str">
        <f>'Bug vs Exp'!A4:B4</f>
        <v>Project Period: Nov 2018-Oct 2019</v>
      </c>
      <c r="B4" s="415"/>
      <c r="C4" s="415"/>
      <c r="D4" s="415"/>
      <c r="E4" s="415"/>
    </row>
    <row r="5" spans="1:8" ht="13" x14ac:dyDescent="0.35">
      <c r="A5" s="415" t="str">
        <f>'Bug vs Exp'!A5:B5</f>
        <v>Reporting Month: March 2019</v>
      </c>
      <c r="B5" s="415"/>
      <c r="C5" s="415"/>
      <c r="D5" s="415"/>
      <c r="E5" s="415"/>
    </row>
    <row r="6" spans="1:8" s="174" customFormat="1" ht="13.5" thickBot="1" x14ac:dyDescent="0.4">
      <c r="A6" s="415" t="s">
        <v>80</v>
      </c>
      <c r="B6" s="415"/>
      <c r="C6" s="415"/>
      <c r="D6" s="415"/>
      <c r="E6" s="415"/>
    </row>
    <row r="7" spans="1:8" ht="13.5" thickBot="1" x14ac:dyDescent="0.4">
      <c r="A7" s="281" t="s">
        <v>19</v>
      </c>
      <c r="B7" s="281" t="s">
        <v>23</v>
      </c>
      <c r="C7" s="281" t="s">
        <v>24</v>
      </c>
      <c r="D7" s="281" t="s">
        <v>25</v>
      </c>
      <c r="E7" s="281" t="s">
        <v>26</v>
      </c>
    </row>
    <row r="8" spans="1:8" ht="13" x14ac:dyDescent="0.3">
      <c r="A8" s="282">
        <v>1</v>
      </c>
      <c r="B8" s="282" t="s">
        <v>27</v>
      </c>
      <c r="C8" s="282"/>
      <c r="D8" s="283"/>
      <c r="E8" s="284">
        <v>0</v>
      </c>
    </row>
    <row r="9" spans="1:8" ht="13" x14ac:dyDescent="0.35">
      <c r="A9" s="285" t="s">
        <v>10</v>
      </c>
      <c r="B9" s="286" t="s">
        <v>28</v>
      </c>
      <c r="C9" s="287"/>
      <c r="D9" s="288"/>
      <c r="E9" s="289">
        <f>2831890+1032669+1038400</f>
        <v>4902959</v>
      </c>
    </row>
    <row r="10" spans="1:8" ht="13" x14ac:dyDescent="0.35">
      <c r="A10" s="285" t="s">
        <v>29</v>
      </c>
      <c r="B10" s="286" t="s">
        <v>30</v>
      </c>
      <c r="C10" s="287"/>
      <c r="D10" s="290">
        <f>'Advance Sheet'!F28</f>
        <v>291000</v>
      </c>
      <c r="E10" s="289"/>
    </row>
    <row r="11" spans="1:8" ht="13" x14ac:dyDescent="0.35">
      <c r="A11" s="285">
        <v>1.4</v>
      </c>
      <c r="B11" s="286" t="s">
        <v>31</v>
      </c>
      <c r="C11" s="287"/>
      <c r="D11" s="290">
        <f>0</f>
        <v>0</v>
      </c>
      <c r="E11" s="289"/>
    </row>
    <row r="12" spans="1:8" ht="13" x14ac:dyDescent="0.35">
      <c r="A12" s="285">
        <v>1.5</v>
      </c>
      <c r="B12" s="286" t="s">
        <v>32</v>
      </c>
      <c r="C12" s="287"/>
      <c r="D12" s="290">
        <f>'Payable &amp; Receviable Sheet'!F42</f>
        <v>40500</v>
      </c>
      <c r="E12" s="289"/>
    </row>
    <row r="13" spans="1:8" ht="13.5" thickBot="1" x14ac:dyDescent="0.4">
      <c r="A13" s="285">
        <v>1.6</v>
      </c>
      <c r="B13" s="287" t="s">
        <v>33</v>
      </c>
      <c r="C13" s="287"/>
      <c r="D13" s="290">
        <f>BRS!H11</f>
        <v>1528939</v>
      </c>
      <c r="E13" s="289"/>
      <c r="H13" s="3"/>
    </row>
    <row r="14" spans="1:8" ht="13.5" thickBot="1" x14ac:dyDescent="0.4">
      <c r="A14" s="291"/>
      <c r="B14" s="292" t="s">
        <v>34</v>
      </c>
      <c r="C14" s="293"/>
      <c r="D14" s="294">
        <f>SUM(D9:D13)</f>
        <v>1860439</v>
      </c>
      <c r="E14" s="295">
        <f>SUM(E8:E13)</f>
        <v>4902959</v>
      </c>
      <c r="H14" s="3"/>
    </row>
    <row r="15" spans="1:8" ht="13.5" thickBot="1" x14ac:dyDescent="0.4">
      <c r="A15" s="293"/>
      <c r="B15" s="293" t="s">
        <v>35</v>
      </c>
      <c r="C15" s="293"/>
      <c r="D15" s="296"/>
      <c r="E15" s="297">
        <f>'Payable &amp; Receviable Sheet'!F27</f>
        <v>50800.970000000205</v>
      </c>
    </row>
    <row r="16" spans="1:8" s="7" customFormat="1" ht="18" thickBot="1" x14ac:dyDescent="0.4">
      <c r="A16" s="4">
        <v>2</v>
      </c>
      <c r="B16" s="2" t="s">
        <v>36</v>
      </c>
      <c r="C16" s="4"/>
      <c r="D16" s="6"/>
      <c r="E16" s="4"/>
    </row>
    <row r="17" spans="1:5" s="7" customFormat="1" ht="17.5" x14ac:dyDescent="0.35">
      <c r="A17" s="191">
        <v>1</v>
      </c>
      <c r="B17" s="191" t="s">
        <v>137</v>
      </c>
      <c r="C17" s="192"/>
      <c r="D17" s="193">
        <f>'Bug vs Exp'!V8</f>
        <v>2400800.9699999997</v>
      </c>
      <c r="E17" s="194"/>
    </row>
    <row r="18" spans="1:5" s="7" customFormat="1" ht="17.5" x14ac:dyDescent="0.35">
      <c r="A18" s="191">
        <v>2</v>
      </c>
      <c r="B18" s="191" t="s">
        <v>138</v>
      </c>
      <c r="C18" s="15"/>
      <c r="D18" s="13">
        <f>'Bug vs Exp'!V9</f>
        <v>186520</v>
      </c>
      <c r="E18" s="195"/>
    </row>
    <row r="19" spans="1:5" s="7" customFormat="1" ht="43.5" x14ac:dyDescent="0.35">
      <c r="A19" s="191">
        <v>3</v>
      </c>
      <c r="B19" s="190" t="s">
        <v>139</v>
      </c>
      <c r="C19" s="15"/>
      <c r="D19" s="193">
        <f>'Bug vs Exp'!V10</f>
        <v>23029</v>
      </c>
      <c r="E19" s="195"/>
    </row>
    <row r="20" spans="1:5" s="7" customFormat="1" ht="17.5" x14ac:dyDescent="0.35">
      <c r="A20" s="191">
        <v>4</v>
      </c>
      <c r="B20" s="191" t="s">
        <v>140</v>
      </c>
      <c r="C20" s="15"/>
      <c r="D20" s="13">
        <f>'Bug vs Exp'!V11</f>
        <v>0</v>
      </c>
      <c r="E20" s="195"/>
    </row>
    <row r="21" spans="1:5" s="7" customFormat="1" ht="17.5" x14ac:dyDescent="0.35">
      <c r="A21" s="191">
        <v>5</v>
      </c>
      <c r="B21" s="191" t="s">
        <v>141</v>
      </c>
      <c r="C21" s="15"/>
      <c r="D21" s="193">
        <f>'Bug vs Exp'!V12</f>
        <v>0</v>
      </c>
      <c r="E21" s="195"/>
    </row>
    <row r="22" spans="1:5" s="7" customFormat="1" ht="17.5" x14ac:dyDescent="0.35">
      <c r="A22" s="191">
        <v>6</v>
      </c>
      <c r="B22" s="191" t="s">
        <v>142</v>
      </c>
      <c r="C22" s="15"/>
      <c r="D22" s="13">
        <f>'Bug vs Exp'!V14</f>
        <v>300000</v>
      </c>
      <c r="E22" s="195"/>
    </row>
    <row r="23" spans="1:5" s="7" customFormat="1" ht="17.5" x14ac:dyDescent="0.35">
      <c r="A23" s="191">
        <v>7</v>
      </c>
      <c r="B23" s="191" t="s">
        <v>143</v>
      </c>
      <c r="C23" s="15"/>
      <c r="D23" s="193">
        <f>'Bug vs Exp'!V15</f>
        <v>75000</v>
      </c>
      <c r="E23" s="195"/>
    </row>
    <row r="24" spans="1:5" s="7" customFormat="1" ht="17.5" x14ac:dyDescent="0.35">
      <c r="A24" s="191">
        <v>8</v>
      </c>
      <c r="B24" s="191" t="s">
        <v>144</v>
      </c>
      <c r="C24" s="15"/>
      <c r="D24" s="13">
        <f>'Bug vs Exp'!V16</f>
        <v>75000</v>
      </c>
      <c r="E24" s="195"/>
    </row>
    <row r="25" spans="1:5" s="7" customFormat="1" ht="44" thickBot="1" x14ac:dyDescent="0.4">
      <c r="A25" s="191">
        <v>9</v>
      </c>
      <c r="B25" s="190" t="s">
        <v>145</v>
      </c>
      <c r="C25" s="15"/>
      <c r="D25" s="193">
        <f>'Bug vs Exp'!V17</f>
        <v>32971</v>
      </c>
      <c r="E25" s="195"/>
    </row>
    <row r="26" spans="1:5" ht="15.5" thickBot="1" x14ac:dyDescent="0.35">
      <c r="A26" s="196"/>
      <c r="B26" s="37" t="s">
        <v>37</v>
      </c>
      <c r="C26" s="14"/>
      <c r="D26" s="12">
        <f>SUM(D17:D25)</f>
        <v>3093320.9699999997</v>
      </c>
      <c r="E26" s="12">
        <f>E15</f>
        <v>50800.970000000205</v>
      </c>
    </row>
    <row r="27" spans="1:5" ht="15.5" thickBot="1" x14ac:dyDescent="0.4">
      <c r="A27" s="5"/>
      <c r="B27" s="417" t="s">
        <v>38</v>
      </c>
      <c r="C27" s="418"/>
      <c r="D27" s="8">
        <f>D14+D26</f>
        <v>4953759.97</v>
      </c>
      <c r="E27" s="9">
        <f>E14+E26</f>
        <v>4953759.9700000007</v>
      </c>
    </row>
    <row r="29" spans="1:5" ht="14" x14ac:dyDescent="0.3">
      <c r="A29" s="400" t="s">
        <v>13</v>
      </c>
      <c r="B29" s="400"/>
      <c r="C29" s="16"/>
      <c r="E29" s="17" t="s">
        <v>14</v>
      </c>
    </row>
    <row r="30" spans="1:5" ht="14" x14ac:dyDescent="0.3">
      <c r="A30" s="393" t="s">
        <v>7</v>
      </c>
      <c r="B30" s="393"/>
      <c r="E30" s="18" t="s">
        <v>7</v>
      </c>
    </row>
    <row r="31" spans="1:5" ht="14" x14ac:dyDescent="0.3">
      <c r="A31" s="393"/>
      <c r="B31" s="393"/>
      <c r="E31" s="18"/>
    </row>
    <row r="32" spans="1:5" ht="14" x14ac:dyDescent="0.3">
      <c r="A32" s="393" t="str">
        <f>'Bug vs Exp'!B23</f>
        <v>Name: Amrit Kumar Lamichhane</v>
      </c>
      <c r="B32" s="393"/>
      <c r="E32" s="198" t="str">
        <f>'Bug vs Exp'!V23</f>
        <v>Name: Tilottam Paudel</v>
      </c>
    </row>
    <row r="33" spans="1:7" ht="14" x14ac:dyDescent="0.3">
      <c r="A33" s="393" t="str">
        <f>'Bug vs Exp'!B24</f>
        <v>Designation: Admin and Finance Officer</v>
      </c>
      <c r="B33" s="393"/>
      <c r="E33" s="198" t="str">
        <f>'Bug vs Exp'!V24</f>
        <v>Designation:  President</v>
      </c>
    </row>
    <row r="34" spans="1:7" ht="14" x14ac:dyDescent="0.3">
      <c r="A34" s="402" t="str">
        <f>'Bug vs Exp'!B25</f>
        <v>Date: 26 April 2019</v>
      </c>
      <c r="B34" s="402"/>
      <c r="E34" s="173" t="str">
        <f>'Bug vs Exp'!V25</f>
        <v>Date: 26 April 2019</v>
      </c>
    </row>
    <row r="35" spans="1:7" ht="14" x14ac:dyDescent="0.3">
      <c r="A35" s="20"/>
      <c r="B35" s="20"/>
      <c r="E35" s="173"/>
    </row>
    <row r="36" spans="1:7" ht="14" x14ac:dyDescent="0.3">
      <c r="A36" s="20"/>
      <c r="B36" s="20"/>
      <c r="E36" s="173"/>
    </row>
    <row r="37" spans="1:7" x14ac:dyDescent="0.35">
      <c r="E37" s="11">
        <f>D27-E27</f>
        <v>0</v>
      </c>
    </row>
    <row r="40" spans="1:7" x14ac:dyDescent="0.35">
      <c r="G40" s="1" t="s">
        <v>136</v>
      </c>
    </row>
    <row r="43" spans="1:7" x14ac:dyDescent="0.35">
      <c r="E43" s="1" t="s">
        <v>18</v>
      </c>
    </row>
  </sheetData>
  <mergeCells count="13">
    <mergeCell ref="A2:E2"/>
    <mergeCell ref="A6:E6"/>
    <mergeCell ref="B27:C27"/>
    <mergeCell ref="A3:E3"/>
    <mergeCell ref="A1:E1"/>
    <mergeCell ref="A34:B34"/>
    <mergeCell ref="A4:E4"/>
    <mergeCell ref="A29:B29"/>
    <mergeCell ref="A30:B30"/>
    <mergeCell ref="A31:B31"/>
    <mergeCell ref="A32:B32"/>
    <mergeCell ref="A33:B33"/>
    <mergeCell ref="A5:E5"/>
  </mergeCells>
  <pageMargins left="0.7" right="0.7" top="0.75" bottom="0.75" header="0.3" footer="0.3"/>
  <pageSetup paperSize="9" scale="32" orientation="portrait" r:id="rId1"/>
  <ignoredErrors>
    <ignoredError sqref="A9: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40" zoomScale="90" zoomScaleNormal="90" workbookViewId="0">
      <selection activeCell="J59" sqref="J59"/>
    </sheetView>
  </sheetViews>
  <sheetFormatPr defaultRowHeight="15.75" customHeight="1" x14ac:dyDescent="0.35"/>
  <cols>
    <col min="1" max="1" width="14.453125" style="57" customWidth="1"/>
    <col min="2" max="2" width="9.7265625" style="57" customWidth="1"/>
    <col min="3" max="3" width="34.453125" style="124" customWidth="1"/>
    <col min="4" max="4" width="16.54296875" style="125" customWidth="1"/>
    <col min="5" max="5" width="14.54296875" style="57" customWidth="1"/>
    <col min="6" max="6" width="6.1796875" style="39" customWidth="1"/>
    <col min="7" max="7" width="12.81640625" style="126" customWidth="1"/>
    <col min="8" max="8" width="19.1796875" style="38" customWidth="1"/>
    <col min="9" max="9" width="13.54296875" style="38" customWidth="1"/>
    <col min="10" max="10" width="14.54296875" style="39" customWidth="1"/>
    <col min="11" max="256" width="9.1796875" style="39"/>
    <col min="257" max="257" width="8.26953125" style="39" customWidth="1"/>
    <col min="258" max="258" width="5.54296875" style="39" customWidth="1"/>
    <col min="259" max="259" width="28.453125" style="39" customWidth="1"/>
    <col min="260" max="260" width="16.54296875" style="39" customWidth="1"/>
    <col min="261" max="261" width="8.1796875" style="39" customWidth="1"/>
    <col min="262" max="262" width="6.1796875" style="39" customWidth="1"/>
    <col min="263" max="263" width="12.81640625" style="39" customWidth="1"/>
    <col min="264" max="264" width="19.1796875" style="39" customWidth="1"/>
    <col min="265" max="265" width="13.54296875" style="39" customWidth="1"/>
    <col min="266" max="266" width="14.54296875" style="39" customWidth="1"/>
    <col min="267" max="512" width="9.1796875" style="39"/>
    <col min="513" max="513" width="8.26953125" style="39" customWidth="1"/>
    <col min="514" max="514" width="5.54296875" style="39" customWidth="1"/>
    <col min="515" max="515" width="28.453125" style="39" customWidth="1"/>
    <col min="516" max="516" width="16.54296875" style="39" customWidth="1"/>
    <col min="517" max="517" width="8.1796875" style="39" customWidth="1"/>
    <col min="518" max="518" width="6.1796875" style="39" customWidth="1"/>
    <col min="519" max="519" width="12.81640625" style="39" customWidth="1"/>
    <col min="520" max="520" width="19.1796875" style="39" customWidth="1"/>
    <col min="521" max="521" width="13.54296875" style="39" customWidth="1"/>
    <col min="522" max="522" width="14.54296875" style="39" customWidth="1"/>
    <col min="523" max="768" width="9.1796875" style="39"/>
    <col min="769" max="769" width="8.26953125" style="39" customWidth="1"/>
    <col min="770" max="770" width="5.54296875" style="39" customWidth="1"/>
    <col min="771" max="771" width="28.453125" style="39" customWidth="1"/>
    <col min="772" max="772" width="16.54296875" style="39" customWidth="1"/>
    <col min="773" max="773" width="8.1796875" style="39" customWidth="1"/>
    <col min="774" max="774" width="6.1796875" style="39" customWidth="1"/>
    <col min="775" max="775" width="12.81640625" style="39" customWidth="1"/>
    <col min="776" max="776" width="19.1796875" style="39" customWidth="1"/>
    <col min="777" max="777" width="13.54296875" style="39" customWidth="1"/>
    <col min="778" max="778" width="14.54296875" style="39" customWidth="1"/>
    <col min="779" max="1024" width="9.1796875" style="39"/>
    <col min="1025" max="1025" width="8.26953125" style="39" customWidth="1"/>
    <col min="1026" max="1026" width="5.54296875" style="39" customWidth="1"/>
    <col min="1027" max="1027" width="28.453125" style="39" customWidth="1"/>
    <col min="1028" max="1028" width="16.54296875" style="39" customWidth="1"/>
    <col min="1029" max="1029" width="8.1796875" style="39" customWidth="1"/>
    <col min="1030" max="1030" width="6.1796875" style="39" customWidth="1"/>
    <col min="1031" max="1031" width="12.81640625" style="39" customWidth="1"/>
    <col min="1032" max="1032" width="19.1796875" style="39" customWidth="1"/>
    <col min="1033" max="1033" width="13.54296875" style="39" customWidth="1"/>
    <col min="1034" max="1034" width="14.54296875" style="39" customWidth="1"/>
    <col min="1035" max="1280" width="9.1796875" style="39"/>
    <col min="1281" max="1281" width="8.26953125" style="39" customWidth="1"/>
    <col min="1282" max="1282" width="5.54296875" style="39" customWidth="1"/>
    <col min="1283" max="1283" width="28.453125" style="39" customWidth="1"/>
    <col min="1284" max="1284" width="16.54296875" style="39" customWidth="1"/>
    <col min="1285" max="1285" width="8.1796875" style="39" customWidth="1"/>
    <col min="1286" max="1286" width="6.1796875" style="39" customWidth="1"/>
    <col min="1287" max="1287" width="12.81640625" style="39" customWidth="1"/>
    <col min="1288" max="1288" width="19.1796875" style="39" customWidth="1"/>
    <col min="1289" max="1289" width="13.54296875" style="39" customWidth="1"/>
    <col min="1290" max="1290" width="14.54296875" style="39" customWidth="1"/>
    <col min="1291" max="1536" width="9.1796875" style="39"/>
    <col min="1537" max="1537" width="8.26953125" style="39" customWidth="1"/>
    <col min="1538" max="1538" width="5.54296875" style="39" customWidth="1"/>
    <col min="1539" max="1539" width="28.453125" style="39" customWidth="1"/>
    <col min="1540" max="1540" width="16.54296875" style="39" customWidth="1"/>
    <col min="1541" max="1541" width="8.1796875" style="39" customWidth="1"/>
    <col min="1542" max="1542" width="6.1796875" style="39" customWidth="1"/>
    <col min="1543" max="1543" width="12.81640625" style="39" customWidth="1"/>
    <col min="1544" max="1544" width="19.1796875" style="39" customWidth="1"/>
    <col min="1545" max="1545" width="13.54296875" style="39" customWidth="1"/>
    <col min="1546" max="1546" width="14.54296875" style="39" customWidth="1"/>
    <col min="1547" max="1792" width="9.1796875" style="39"/>
    <col min="1793" max="1793" width="8.26953125" style="39" customWidth="1"/>
    <col min="1794" max="1794" width="5.54296875" style="39" customWidth="1"/>
    <col min="1795" max="1795" width="28.453125" style="39" customWidth="1"/>
    <col min="1796" max="1796" width="16.54296875" style="39" customWidth="1"/>
    <col min="1797" max="1797" width="8.1796875" style="39" customWidth="1"/>
    <col min="1798" max="1798" width="6.1796875" style="39" customWidth="1"/>
    <col min="1799" max="1799" width="12.81640625" style="39" customWidth="1"/>
    <col min="1800" max="1800" width="19.1796875" style="39" customWidth="1"/>
    <col min="1801" max="1801" width="13.54296875" style="39" customWidth="1"/>
    <col min="1802" max="1802" width="14.54296875" style="39" customWidth="1"/>
    <col min="1803" max="2048" width="9.1796875" style="39"/>
    <col min="2049" max="2049" width="8.26953125" style="39" customWidth="1"/>
    <col min="2050" max="2050" width="5.54296875" style="39" customWidth="1"/>
    <col min="2051" max="2051" width="28.453125" style="39" customWidth="1"/>
    <col min="2052" max="2052" width="16.54296875" style="39" customWidth="1"/>
    <col min="2053" max="2053" width="8.1796875" style="39" customWidth="1"/>
    <col min="2054" max="2054" width="6.1796875" style="39" customWidth="1"/>
    <col min="2055" max="2055" width="12.81640625" style="39" customWidth="1"/>
    <col min="2056" max="2056" width="19.1796875" style="39" customWidth="1"/>
    <col min="2057" max="2057" width="13.54296875" style="39" customWidth="1"/>
    <col min="2058" max="2058" width="14.54296875" style="39" customWidth="1"/>
    <col min="2059" max="2304" width="9.1796875" style="39"/>
    <col min="2305" max="2305" width="8.26953125" style="39" customWidth="1"/>
    <col min="2306" max="2306" width="5.54296875" style="39" customWidth="1"/>
    <col min="2307" max="2307" width="28.453125" style="39" customWidth="1"/>
    <col min="2308" max="2308" width="16.54296875" style="39" customWidth="1"/>
    <col min="2309" max="2309" width="8.1796875" style="39" customWidth="1"/>
    <col min="2310" max="2310" width="6.1796875" style="39" customWidth="1"/>
    <col min="2311" max="2311" width="12.81640625" style="39" customWidth="1"/>
    <col min="2312" max="2312" width="19.1796875" style="39" customWidth="1"/>
    <col min="2313" max="2313" width="13.54296875" style="39" customWidth="1"/>
    <col min="2314" max="2314" width="14.54296875" style="39" customWidth="1"/>
    <col min="2315" max="2560" width="9.1796875" style="39"/>
    <col min="2561" max="2561" width="8.26953125" style="39" customWidth="1"/>
    <col min="2562" max="2562" width="5.54296875" style="39" customWidth="1"/>
    <col min="2563" max="2563" width="28.453125" style="39" customWidth="1"/>
    <col min="2564" max="2564" width="16.54296875" style="39" customWidth="1"/>
    <col min="2565" max="2565" width="8.1796875" style="39" customWidth="1"/>
    <col min="2566" max="2566" width="6.1796875" style="39" customWidth="1"/>
    <col min="2567" max="2567" width="12.81640625" style="39" customWidth="1"/>
    <col min="2568" max="2568" width="19.1796875" style="39" customWidth="1"/>
    <col min="2569" max="2569" width="13.54296875" style="39" customWidth="1"/>
    <col min="2570" max="2570" width="14.54296875" style="39" customWidth="1"/>
    <col min="2571" max="2816" width="9.1796875" style="39"/>
    <col min="2817" max="2817" width="8.26953125" style="39" customWidth="1"/>
    <col min="2818" max="2818" width="5.54296875" style="39" customWidth="1"/>
    <col min="2819" max="2819" width="28.453125" style="39" customWidth="1"/>
    <col min="2820" max="2820" width="16.54296875" style="39" customWidth="1"/>
    <col min="2821" max="2821" width="8.1796875" style="39" customWidth="1"/>
    <col min="2822" max="2822" width="6.1796875" style="39" customWidth="1"/>
    <col min="2823" max="2823" width="12.81640625" style="39" customWidth="1"/>
    <col min="2824" max="2824" width="19.1796875" style="39" customWidth="1"/>
    <col min="2825" max="2825" width="13.54296875" style="39" customWidth="1"/>
    <col min="2826" max="2826" width="14.54296875" style="39" customWidth="1"/>
    <col min="2827" max="3072" width="9.1796875" style="39"/>
    <col min="3073" max="3073" width="8.26953125" style="39" customWidth="1"/>
    <col min="3074" max="3074" width="5.54296875" style="39" customWidth="1"/>
    <col min="3075" max="3075" width="28.453125" style="39" customWidth="1"/>
    <col min="3076" max="3076" width="16.54296875" style="39" customWidth="1"/>
    <col min="3077" max="3077" width="8.1796875" style="39" customWidth="1"/>
    <col min="3078" max="3078" width="6.1796875" style="39" customWidth="1"/>
    <col min="3079" max="3079" width="12.81640625" style="39" customWidth="1"/>
    <col min="3080" max="3080" width="19.1796875" style="39" customWidth="1"/>
    <col min="3081" max="3081" width="13.54296875" style="39" customWidth="1"/>
    <col min="3082" max="3082" width="14.54296875" style="39" customWidth="1"/>
    <col min="3083" max="3328" width="9.1796875" style="39"/>
    <col min="3329" max="3329" width="8.26953125" style="39" customWidth="1"/>
    <col min="3330" max="3330" width="5.54296875" style="39" customWidth="1"/>
    <col min="3331" max="3331" width="28.453125" style="39" customWidth="1"/>
    <col min="3332" max="3332" width="16.54296875" style="39" customWidth="1"/>
    <col min="3333" max="3333" width="8.1796875" style="39" customWidth="1"/>
    <col min="3334" max="3334" width="6.1796875" style="39" customWidth="1"/>
    <col min="3335" max="3335" width="12.81640625" style="39" customWidth="1"/>
    <col min="3336" max="3336" width="19.1796875" style="39" customWidth="1"/>
    <col min="3337" max="3337" width="13.54296875" style="39" customWidth="1"/>
    <col min="3338" max="3338" width="14.54296875" style="39" customWidth="1"/>
    <col min="3339" max="3584" width="9.1796875" style="39"/>
    <col min="3585" max="3585" width="8.26953125" style="39" customWidth="1"/>
    <col min="3586" max="3586" width="5.54296875" style="39" customWidth="1"/>
    <col min="3587" max="3587" width="28.453125" style="39" customWidth="1"/>
    <col min="3588" max="3588" width="16.54296875" style="39" customWidth="1"/>
    <col min="3589" max="3589" width="8.1796875" style="39" customWidth="1"/>
    <col min="3590" max="3590" width="6.1796875" style="39" customWidth="1"/>
    <col min="3591" max="3591" width="12.81640625" style="39" customWidth="1"/>
    <col min="3592" max="3592" width="19.1796875" style="39" customWidth="1"/>
    <col min="3593" max="3593" width="13.54296875" style="39" customWidth="1"/>
    <col min="3594" max="3594" width="14.54296875" style="39" customWidth="1"/>
    <col min="3595" max="3840" width="9.1796875" style="39"/>
    <col min="3841" max="3841" width="8.26953125" style="39" customWidth="1"/>
    <col min="3842" max="3842" width="5.54296875" style="39" customWidth="1"/>
    <col min="3843" max="3843" width="28.453125" style="39" customWidth="1"/>
    <col min="3844" max="3844" width="16.54296875" style="39" customWidth="1"/>
    <col min="3845" max="3845" width="8.1796875" style="39" customWidth="1"/>
    <col min="3846" max="3846" width="6.1796875" style="39" customWidth="1"/>
    <col min="3847" max="3847" width="12.81640625" style="39" customWidth="1"/>
    <col min="3848" max="3848" width="19.1796875" style="39" customWidth="1"/>
    <col min="3849" max="3849" width="13.54296875" style="39" customWidth="1"/>
    <col min="3850" max="3850" width="14.54296875" style="39" customWidth="1"/>
    <col min="3851" max="4096" width="9.1796875" style="39"/>
    <col min="4097" max="4097" width="8.26953125" style="39" customWidth="1"/>
    <col min="4098" max="4098" width="5.54296875" style="39" customWidth="1"/>
    <col min="4099" max="4099" width="28.453125" style="39" customWidth="1"/>
    <col min="4100" max="4100" width="16.54296875" style="39" customWidth="1"/>
    <col min="4101" max="4101" width="8.1796875" style="39" customWidth="1"/>
    <col min="4102" max="4102" width="6.1796875" style="39" customWidth="1"/>
    <col min="4103" max="4103" width="12.81640625" style="39" customWidth="1"/>
    <col min="4104" max="4104" width="19.1796875" style="39" customWidth="1"/>
    <col min="4105" max="4105" width="13.54296875" style="39" customWidth="1"/>
    <col min="4106" max="4106" width="14.54296875" style="39" customWidth="1"/>
    <col min="4107" max="4352" width="9.1796875" style="39"/>
    <col min="4353" max="4353" width="8.26953125" style="39" customWidth="1"/>
    <col min="4354" max="4354" width="5.54296875" style="39" customWidth="1"/>
    <col min="4355" max="4355" width="28.453125" style="39" customWidth="1"/>
    <col min="4356" max="4356" width="16.54296875" style="39" customWidth="1"/>
    <col min="4357" max="4357" width="8.1796875" style="39" customWidth="1"/>
    <col min="4358" max="4358" width="6.1796875" style="39" customWidth="1"/>
    <col min="4359" max="4359" width="12.81640625" style="39" customWidth="1"/>
    <col min="4360" max="4360" width="19.1796875" style="39" customWidth="1"/>
    <col min="4361" max="4361" width="13.54296875" style="39" customWidth="1"/>
    <col min="4362" max="4362" width="14.54296875" style="39" customWidth="1"/>
    <col min="4363" max="4608" width="9.1796875" style="39"/>
    <col min="4609" max="4609" width="8.26953125" style="39" customWidth="1"/>
    <col min="4610" max="4610" width="5.54296875" style="39" customWidth="1"/>
    <col min="4611" max="4611" width="28.453125" style="39" customWidth="1"/>
    <col min="4612" max="4612" width="16.54296875" style="39" customWidth="1"/>
    <col min="4613" max="4613" width="8.1796875" style="39" customWidth="1"/>
    <col min="4614" max="4614" width="6.1796875" style="39" customWidth="1"/>
    <col min="4615" max="4615" width="12.81640625" style="39" customWidth="1"/>
    <col min="4616" max="4616" width="19.1796875" style="39" customWidth="1"/>
    <col min="4617" max="4617" width="13.54296875" style="39" customWidth="1"/>
    <col min="4618" max="4618" width="14.54296875" style="39" customWidth="1"/>
    <col min="4619" max="4864" width="9.1796875" style="39"/>
    <col min="4865" max="4865" width="8.26953125" style="39" customWidth="1"/>
    <col min="4866" max="4866" width="5.54296875" style="39" customWidth="1"/>
    <col min="4867" max="4867" width="28.453125" style="39" customWidth="1"/>
    <col min="4868" max="4868" width="16.54296875" style="39" customWidth="1"/>
    <col min="4869" max="4869" width="8.1796875" style="39" customWidth="1"/>
    <col min="4870" max="4870" width="6.1796875" style="39" customWidth="1"/>
    <col min="4871" max="4871" width="12.81640625" style="39" customWidth="1"/>
    <col min="4872" max="4872" width="19.1796875" style="39" customWidth="1"/>
    <col min="4873" max="4873" width="13.54296875" style="39" customWidth="1"/>
    <col min="4874" max="4874" width="14.54296875" style="39" customWidth="1"/>
    <col min="4875" max="5120" width="9.1796875" style="39"/>
    <col min="5121" max="5121" width="8.26953125" style="39" customWidth="1"/>
    <col min="5122" max="5122" width="5.54296875" style="39" customWidth="1"/>
    <col min="5123" max="5123" width="28.453125" style="39" customWidth="1"/>
    <col min="5124" max="5124" width="16.54296875" style="39" customWidth="1"/>
    <col min="5125" max="5125" width="8.1796875" style="39" customWidth="1"/>
    <col min="5126" max="5126" width="6.1796875" style="39" customWidth="1"/>
    <col min="5127" max="5127" width="12.81640625" style="39" customWidth="1"/>
    <col min="5128" max="5128" width="19.1796875" style="39" customWidth="1"/>
    <col min="5129" max="5129" width="13.54296875" style="39" customWidth="1"/>
    <col min="5130" max="5130" width="14.54296875" style="39" customWidth="1"/>
    <col min="5131" max="5376" width="9.1796875" style="39"/>
    <col min="5377" max="5377" width="8.26953125" style="39" customWidth="1"/>
    <col min="5378" max="5378" width="5.54296875" style="39" customWidth="1"/>
    <col min="5379" max="5379" width="28.453125" style="39" customWidth="1"/>
    <col min="5380" max="5380" width="16.54296875" style="39" customWidth="1"/>
    <col min="5381" max="5381" width="8.1796875" style="39" customWidth="1"/>
    <col min="5382" max="5382" width="6.1796875" style="39" customWidth="1"/>
    <col min="5383" max="5383" width="12.81640625" style="39" customWidth="1"/>
    <col min="5384" max="5384" width="19.1796875" style="39" customWidth="1"/>
    <col min="5385" max="5385" width="13.54296875" style="39" customWidth="1"/>
    <col min="5386" max="5386" width="14.54296875" style="39" customWidth="1"/>
    <col min="5387" max="5632" width="9.1796875" style="39"/>
    <col min="5633" max="5633" width="8.26953125" style="39" customWidth="1"/>
    <col min="5634" max="5634" width="5.54296875" style="39" customWidth="1"/>
    <col min="5635" max="5635" width="28.453125" style="39" customWidth="1"/>
    <col min="5636" max="5636" width="16.54296875" style="39" customWidth="1"/>
    <col min="5637" max="5637" width="8.1796875" style="39" customWidth="1"/>
    <col min="5638" max="5638" width="6.1796875" style="39" customWidth="1"/>
    <col min="5639" max="5639" width="12.81640625" style="39" customWidth="1"/>
    <col min="5640" max="5640" width="19.1796875" style="39" customWidth="1"/>
    <col min="5641" max="5641" width="13.54296875" style="39" customWidth="1"/>
    <col min="5642" max="5642" width="14.54296875" style="39" customWidth="1"/>
    <col min="5643" max="5888" width="9.1796875" style="39"/>
    <col min="5889" max="5889" width="8.26953125" style="39" customWidth="1"/>
    <col min="5890" max="5890" width="5.54296875" style="39" customWidth="1"/>
    <col min="5891" max="5891" width="28.453125" style="39" customWidth="1"/>
    <col min="5892" max="5892" width="16.54296875" style="39" customWidth="1"/>
    <col min="5893" max="5893" width="8.1796875" style="39" customWidth="1"/>
    <col min="5894" max="5894" width="6.1796875" style="39" customWidth="1"/>
    <col min="5895" max="5895" width="12.81640625" style="39" customWidth="1"/>
    <col min="5896" max="5896" width="19.1796875" style="39" customWidth="1"/>
    <col min="5897" max="5897" width="13.54296875" style="39" customWidth="1"/>
    <col min="5898" max="5898" width="14.54296875" style="39" customWidth="1"/>
    <col min="5899" max="6144" width="9.1796875" style="39"/>
    <col min="6145" max="6145" width="8.26953125" style="39" customWidth="1"/>
    <col min="6146" max="6146" width="5.54296875" style="39" customWidth="1"/>
    <col min="6147" max="6147" width="28.453125" style="39" customWidth="1"/>
    <col min="6148" max="6148" width="16.54296875" style="39" customWidth="1"/>
    <col min="6149" max="6149" width="8.1796875" style="39" customWidth="1"/>
    <col min="6150" max="6150" width="6.1796875" style="39" customWidth="1"/>
    <col min="6151" max="6151" width="12.81640625" style="39" customWidth="1"/>
    <col min="6152" max="6152" width="19.1796875" style="39" customWidth="1"/>
    <col min="6153" max="6153" width="13.54296875" style="39" customWidth="1"/>
    <col min="6154" max="6154" width="14.54296875" style="39" customWidth="1"/>
    <col min="6155" max="6400" width="9.1796875" style="39"/>
    <col min="6401" max="6401" width="8.26953125" style="39" customWidth="1"/>
    <col min="6402" max="6402" width="5.54296875" style="39" customWidth="1"/>
    <col min="6403" max="6403" width="28.453125" style="39" customWidth="1"/>
    <col min="6404" max="6404" width="16.54296875" style="39" customWidth="1"/>
    <col min="6405" max="6405" width="8.1796875" style="39" customWidth="1"/>
    <col min="6406" max="6406" width="6.1796875" style="39" customWidth="1"/>
    <col min="6407" max="6407" width="12.81640625" style="39" customWidth="1"/>
    <col min="6408" max="6408" width="19.1796875" style="39" customWidth="1"/>
    <col min="6409" max="6409" width="13.54296875" style="39" customWidth="1"/>
    <col min="6410" max="6410" width="14.54296875" style="39" customWidth="1"/>
    <col min="6411" max="6656" width="9.1796875" style="39"/>
    <col min="6657" max="6657" width="8.26953125" style="39" customWidth="1"/>
    <col min="6658" max="6658" width="5.54296875" style="39" customWidth="1"/>
    <col min="6659" max="6659" width="28.453125" style="39" customWidth="1"/>
    <col min="6660" max="6660" width="16.54296875" style="39" customWidth="1"/>
    <col min="6661" max="6661" width="8.1796875" style="39" customWidth="1"/>
    <col min="6662" max="6662" width="6.1796875" style="39" customWidth="1"/>
    <col min="6663" max="6663" width="12.81640625" style="39" customWidth="1"/>
    <col min="6664" max="6664" width="19.1796875" style="39" customWidth="1"/>
    <col min="6665" max="6665" width="13.54296875" style="39" customWidth="1"/>
    <col min="6666" max="6666" width="14.54296875" style="39" customWidth="1"/>
    <col min="6667" max="6912" width="9.1796875" style="39"/>
    <col min="6913" max="6913" width="8.26953125" style="39" customWidth="1"/>
    <col min="6914" max="6914" width="5.54296875" style="39" customWidth="1"/>
    <col min="6915" max="6915" width="28.453125" style="39" customWidth="1"/>
    <col min="6916" max="6916" width="16.54296875" style="39" customWidth="1"/>
    <col min="6917" max="6917" width="8.1796875" style="39" customWidth="1"/>
    <col min="6918" max="6918" width="6.1796875" style="39" customWidth="1"/>
    <col min="6919" max="6919" width="12.81640625" style="39" customWidth="1"/>
    <col min="6920" max="6920" width="19.1796875" style="39" customWidth="1"/>
    <col min="6921" max="6921" width="13.54296875" style="39" customWidth="1"/>
    <col min="6922" max="6922" width="14.54296875" style="39" customWidth="1"/>
    <col min="6923" max="7168" width="9.1796875" style="39"/>
    <col min="7169" max="7169" width="8.26953125" style="39" customWidth="1"/>
    <col min="7170" max="7170" width="5.54296875" style="39" customWidth="1"/>
    <col min="7171" max="7171" width="28.453125" style="39" customWidth="1"/>
    <col min="7172" max="7172" width="16.54296875" style="39" customWidth="1"/>
    <col min="7173" max="7173" width="8.1796875" style="39" customWidth="1"/>
    <col min="7174" max="7174" width="6.1796875" style="39" customWidth="1"/>
    <col min="7175" max="7175" width="12.81640625" style="39" customWidth="1"/>
    <col min="7176" max="7176" width="19.1796875" style="39" customWidth="1"/>
    <col min="7177" max="7177" width="13.54296875" style="39" customWidth="1"/>
    <col min="7178" max="7178" width="14.54296875" style="39" customWidth="1"/>
    <col min="7179" max="7424" width="9.1796875" style="39"/>
    <col min="7425" max="7425" width="8.26953125" style="39" customWidth="1"/>
    <col min="7426" max="7426" width="5.54296875" style="39" customWidth="1"/>
    <col min="7427" max="7427" width="28.453125" style="39" customWidth="1"/>
    <col min="7428" max="7428" width="16.54296875" style="39" customWidth="1"/>
    <col min="7429" max="7429" width="8.1796875" style="39" customWidth="1"/>
    <col min="7430" max="7430" width="6.1796875" style="39" customWidth="1"/>
    <col min="7431" max="7431" width="12.81640625" style="39" customWidth="1"/>
    <col min="7432" max="7432" width="19.1796875" style="39" customWidth="1"/>
    <col min="7433" max="7433" width="13.54296875" style="39" customWidth="1"/>
    <col min="7434" max="7434" width="14.54296875" style="39" customWidth="1"/>
    <col min="7435" max="7680" width="9.1796875" style="39"/>
    <col min="7681" max="7681" width="8.26953125" style="39" customWidth="1"/>
    <col min="7682" max="7682" width="5.54296875" style="39" customWidth="1"/>
    <col min="7683" max="7683" width="28.453125" style="39" customWidth="1"/>
    <col min="7684" max="7684" width="16.54296875" style="39" customWidth="1"/>
    <col min="7685" max="7685" width="8.1796875" style="39" customWidth="1"/>
    <col min="7686" max="7686" width="6.1796875" style="39" customWidth="1"/>
    <col min="7687" max="7687" width="12.81640625" style="39" customWidth="1"/>
    <col min="7688" max="7688" width="19.1796875" style="39" customWidth="1"/>
    <col min="7689" max="7689" width="13.54296875" style="39" customWidth="1"/>
    <col min="7690" max="7690" width="14.54296875" style="39" customWidth="1"/>
    <col min="7691" max="7936" width="9.1796875" style="39"/>
    <col min="7937" max="7937" width="8.26953125" style="39" customWidth="1"/>
    <col min="7938" max="7938" width="5.54296875" style="39" customWidth="1"/>
    <col min="7939" max="7939" width="28.453125" style="39" customWidth="1"/>
    <col min="7940" max="7940" width="16.54296875" style="39" customWidth="1"/>
    <col min="7941" max="7941" width="8.1796875" style="39" customWidth="1"/>
    <col min="7942" max="7942" width="6.1796875" style="39" customWidth="1"/>
    <col min="7943" max="7943" width="12.81640625" style="39" customWidth="1"/>
    <col min="7944" max="7944" width="19.1796875" style="39" customWidth="1"/>
    <col min="7945" max="7945" width="13.54296875" style="39" customWidth="1"/>
    <col min="7946" max="7946" width="14.54296875" style="39" customWidth="1"/>
    <col min="7947" max="8192" width="9.1796875" style="39"/>
    <col min="8193" max="8193" width="8.26953125" style="39" customWidth="1"/>
    <col min="8194" max="8194" width="5.54296875" style="39" customWidth="1"/>
    <col min="8195" max="8195" width="28.453125" style="39" customWidth="1"/>
    <col min="8196" max="8196" width="16.54296875" style="39" customWidth="1"/>
    <col min="8197" max="8197" width="8.1796875" style="39" customWidth="1"/>
    <col min="8198" max="8198" width="6.1796875" style="39" customWidth="1"/>
    <col min="8199" max="8199" width="12.81640625" style="39" customWidth="1"/>
    <col min="8200" max="8200" width="19.1796875" style="39" customWidth="1"/>
    <col min="8201" max="8201" width="13.54296875" style="39" customWidth="1"/>
    <col min="8202" max="8202" width="14.54296875" style="39" customWidth="1"/>
    <col min="8203" max="8448" width="9.1796875" style="39"/>
    <col min="8449" max="8449" width="8.26953125" style="39" customWidth="1"/>
    <col min="8450" max="8450" width="5.54296875" style="39" customWidth="1"/>
    <col min="8451" max="8451" width="28.453125" style="39" customWidth="1"/>
    <col min="8452" max="8452" width="16.54296875" style="39" customWidth="1"/>
    <col min="8453" max="8453" width="8.1796875" style="39" customWidth="1"/>
    <col min="8454" max="8454" width="6.1796875" style="39" customWidth="1"/>
    <col min="8455" max="8455" width="12.81640625" style="39" customWidth="1"/>
    <col min="8456" max="8456" width="19.1796875" style="39" customWidth="1"/>
    <col min="8457" max="8457" width="13.54296875" style="39" customWidth="1"/>
    <col min="8458" max="8458" width="14.54296875" style="39" customWidth="1"/>
    <col min="8459" max="8704" width="9.1796875" style="39"/>
    <col min="8705" max="8705" width="8.26953125" style="39" customWidth="1"/>
    <col min="8706" max="8706" width="5.54296875" style="39" customWidth="1"/>
    <col min="8707" max="8707" width="28.453125" style="39" customWidth="1"/>
    <col min="8708" max="8708" width="16.54296875" style="39" customWidth="1"/>
    <col min="8709" max="8709" width="8.1796875" style="39" customWidth="1"/>
    <col min="8710" max="8710" width="6.1796875" style="39" customWidth="1"/>
    <col min="8711" max="8711" width="12.81640625" style="39" customWidth="1"/>
    <col min="8712" max="8712" width="19.1796875" style="39" customWidth="1"/>
    <col min="8713" max="8713" width="13.54296875" style="39" customWidth="1"/>
    <col min="8714" max="8714" width="14.54296875" style="39" customWidth="1"/>
    <col min="8715" max="8960" width="9.1796875" style="39"/>
    <col min="8961" max="8961" width="8.26953125" style="39" customWidth="1"/>
    <col min="8962" max="8962" width="5.54296875" style="39" customWidth="1"/>
    <col min="8963" max="8963" width="28.453125" style="39" customWidth="1"/>
    <col min="8964" max="8964" width="16.54296875" style="39" customWidth="1"/>
    <col min="8965" max="8965" width="8.1796875" style="39" customWidth="1"/>
    <col min="8966" max="8966" width="6.1796875" style="39" customWidth="1"/>
    <col min="8967" max="8967" width="12.81640625" style="39" customWidth="1"/>
    <col min="8968" max="8968" width="19.1796875" style="39" customWidth="1"/>
    <col min="8969" max="8969" width="13.54296875" style="39" customWidth="1"/>
    <col min="8970" max="8970" width="14.54296875" style="39" customWidth="1"/>
    <col min="8971" max="9216" width="9.1796875" style="39"/>
    <col min="9217" max="9217" width="8.26953125" style="39" customWidth="1"/>
    <col min="9218" max="9218" width="5.54296875" style="39" customWidth="1"/>
    <col min="9219" max="9219" width="28.453125" style="39" customWidth="1"/>
    <col min="9220" max="9220" width="16.54296875" style="39" customWidth="1"/>
    <col min="9221" max="9221" width="8.1796875" style="39" customWidth="1"/>
    <col min="9222" max="9222" width="6.1796875" style="39" customWidth="1"/>
    <col min="9223" max="9223" width="12.81640625" style="39" customWidth="1"/>
    <col min="9224" max="9224" width="19.1796875" style="39" customWidth="1"/>
    <col min="9225" max="9225" width="13.54296875" style="39" customWidth="1"/>
    <col min="9226" max="9226" width="14.54296875" style="39" customWidth="1"/>
    <col min="9227" max="9472" width="9.1796875" style="39"/>
    <col min="9473" max="9473" width="8.26953125" style="39" customWidth="1"/>
    <col min="9474" max="9474" width="5.54296875" style="39" customWidth="1"/>
    <col min="9475" max="9475" width="28.453125" style="39" customWidth="1"/>
    <col min="9476" max="9476" width="16.54296875" style="39" customWidth="1"/>
    <col min="9477" max="9477" width="8.1796875" style="39" customWidth="1"/>
    <col min="9478" max="9478" width="6.1796875" style="39" customWidth="1"/>
    <col min="9479" max="9479" width="12.81640625" style="39" customWidth="1"/>
    <col min="9480" max="9480" width="19.1796875" style="39" customWidth="1"/>
    <col min="9481" max="9481" width="13.54296875" style="39" customWidth="1"/>
    <col min="9482" max="9482" width="14.54296875" style="39" customWidth="1"/>
    <col min="9483" max="9728" width="9.1796875" style="39"/>
    <col min="9729" max="9729" width="8.26953125" style="39" customWidth="1"/>
    <col min="9730" max="9730" width="5.54296875" style="39" customWidth="1"/>
    <col min="9731" max="9731" width="28.453125" style="39" customWidth="1"/>
    <col min="9732" max="9732" width="16.54296875" style="39" customWidth="1"/>
    <col min="9733" max="9733" width="8.1796875" style="39" customWidth="1"/>
    <col min="9734" max="9734" width="6.1796875" style="39" customWidth="1"/>
    <col min="9735" max="9735" width="12.81640625" style="39" customWidth="1"/>
    <col min="9736" max="9736" width="19.1796875" style="39" customWidth="1"/>
    <col min="9737" max="9737" width="13.54296875" style="39" customWidth="1"/>
    <col min="9738" max="9738" width="14.54296875" style="39" customWidth="1"/>
    <col min="9739" max="9984" width="9.1796875" style="39"/>
    <col min="9985" max="9985" width="8.26953125" style="39" customWidth="1"/>
    <col min="9986" max="9986" width="5.54296875" style="39" customWidth="1"/>
    <col min="9987" max="9987" width="28.453125" style="39" customWidth="1"/>
    <col min="9988" max="9988" width="16.54296875" style="39" customWidth="1"/>
    <col min="9989" max="9989" width="8.1796875" style="39" customWidth="1"/>
    <col min="9990" max="9990" width="6.1796875" style="39" customWidth="1"/>
    <col min="9991" max="9991" width="12.81640625" style="39" customWidth="1"/>
    <col min="9992" max="9992" width="19.1796875" style="39" customWidth="1"/>
    <col min="9993" max="9993" width="13.54296875" style="39" customWidth="1"/>
    <col min="9994" max="9994" width="14.54296875" style="39" customWidth="1"/>
    <col min="9995" max="10240" width="9.1796875" style="39"/>
    <col min="10241" max="10241" width="8.26953125" style="39" customWidth="1"/>
    <col min="10242" max="10242" width="5.54296875" style="39" customWidth="1"/>
    <col min="10243" max="10243" width="28.453125" style="39" customWidth="1"/>
    <col min="10244" max="10244" width="16.54296875" style="39" customWidth="1"/>
    <col min="10245" max="10245" width="8.1796875" style="39" customWidth="1"/>
    <col min="10246" max="10246" width="6.1796875" style="39" customWidth="1"/>
    <col min="10247" max="10247" width="12.81640625" style="39" customWidth="1"/>
    <col min="10248" max="10248" width="19.1796875" style="39" customWidth="1"/>
    <col min="10249" max="10249" width="13.54296875" style="39" customWidth="1"/>
    <col min="10250" max="10250" width="14.54296875" style="39" customWidth="1"/>
    <col min="10251" max="10496" width="9.1796875" style="39"/>
    <col min="10497" max="10497" width="8.26953125" style="39" customWidth="1"/>
    <col min="10498" max="10498" width="5.54296875" style="39" customWidth="1"/>
    <col min="10499" max="10499" width="28.453125" style="39" customWidth="1"/>
    <col min="10500" max="10500" width="16.54296875" style="39" customWidth="1"/>
    <col min="10501" max="10501" width="8.1796875" style="39" customWidth="1"/>
    <col min="10502" max="10502" width="6.1796875" style="39" customWidth="1"/>
    <col min="10503" max="10503" width="12.81640625" style="39" customWidth="1"/>
    <col min="10504" max="10504" width="19.1796875" style="39" customWidth="1"/>
    <col min="10505" max="10505" width="13.54296875" style="39" customWidth="1"/>
    <col min="10506" max="10506" width="14.54296875" style="39" customWidth="1"/>
    <col min="10507" max="10752" width="9.1796875" style="39"/>
    <col min="10753" max="10753" width="8.26953125" style="39" customWidth="1"/>
    <col min="10754" max="10754" width="5.54296875" style="39" customWidth="1"/>
    <col min="10755" max="10755" width="28.453125" style="39" customWidth="1"/>
    <col min="10756" max="10756" width="16.54296875" style="39" customWidth="1"/>
    <col min="10757" max="10757" width="8.1796875" style="39" customWidth="1"/>
    <col min="10758" max="10758" width="6.1796875" style="39" customWidth="1"/>
    <col min="10759" max="10759" width="12.81640625" style="39" customWidth="1"/>
    <col min="10760" max="10760" width="19.1796875" style="39" customWidth="1"/>
    <col min="10761" max="10761" width="13.54296875" style="39" customWidth="1"/>
    <col min="10762" max="10762" width="14.54296875" style="39" customWidth="1"/>
    <col min="10763" max="11008" width="9.1796875" style="39"/>
    <col min="11009" max="11009" width="8.26953125" style="39" customWidth="1"/>
    <col min="11010" max="11010" width="5.54296875" style="39" customWidth="1"/>
    <col min="11011" max="11011" width="28.453125" style="39" customWidth="1"/>
    <col min="11012" max="11012" width="16.54296875" style="39" customWidth="1"/>
    <col min="11013" max="11013" width="8.1796875" style="39" customWidth="1"/>
    <col min="11014" max="11014" width="6.1796875" style="39" customWidth="1"/>
    <col min="11015" max="11015" width="12.81640625" style="39" customWidth="1"/>
    <col min="11016" max="11016" width="19.1796875" style="39" customWidth="1"/>
    <col min="11017" max="11017" width="13.54296875" style="39" customWidth="1"/>
    <col min="11018" max="11018" width="14.54296875" style="39" customWidth="1"/>
    <col min="11019" max="11264" width="9.1796875" style="39"/>
    <col min="11265" max="11265" width="8.26953125" style="39" customWidth="1"/>
    <col min="11266" max="11266" width="5.54296875" style="39" customWidth="1"/>
    <col min="11267" max="11267" width="28.453125" style="39" customWidth="1"/>
    <col min="11268" max="11268" width="16.54296875" style="39" customWidth="1"/>
    <col min="11269" max="11269" width="8.1796875" style="39" customWidth="1"/>
    <col min="11270" max="11270" width="6.1796875" style="39" customWidth="1"/>
    <col min="11271" max="11271" width="12.81640625" style="39" customWidth="1"/>
    <col min="11272" max="11272" width="19.1796875" style="39" customWidth="1"/>
    <col min="11273" max="11273" width="13.54296875" style="39" customWidth="1"/>
    <col min="11274" max="11274" width="14.54296875" style="39" customWidth="1"/>
    <col min="11275" max="11520" width="9.1796875" style="39"/>
    <col min="11521" max="11521" width="8.26953125" style="39" customWidth="1"/>
    <col min="11522" max="11522" width="5.54296875" style="39" customWidth="1"/>
    <col min="11523" max="11523" width="28.453125" style="39" customWidth="1"/>
    <col min="11524" max="11524" width="16.54296875" style="39" customWidth="1"/>
    <col min="11525" max="11525" width="8.1796875" style="39" customWidth="1"/>
    <col min="11526" max="11526" width="6.1796875" style="39" customWidth="1"/>
    <col min="11527" max="11527" width="12.81640625" style="39" customWidth="1"/>
    <col min="11528" max="11528" width="19.1796875" style="39" customWidth="1"/>
    <col min="11529" max="11529" width="13.54296875" style="39" customWidth="1"/>
    <col min="11530" max="11530" width="14.54296875" style="39" customWidth="1"/>
    <col min="11531" max="11776" width="9.1796875" style="39"/>
    <col min="11777" max="11777" width="8.26953125" style="39" customWidth="1"/>
    <col min="11778" max="11778" width="5.54296875" style="39" customWidth="1"/>
    <col min="11779" max="11779" width="28.453125" style="39" customWidth="1"/>
    <col min="11780" max="11780" width="16.54296875" style="39" customWidth="1"/>
    <col min="11781" max="11781" width="8.1796875" style="39" customWidth="1"/>
    <col min="11782" max="11782" width="6.1796875" style="39" customWidth="1"/>
    <col min="11783" max="11783" width="12.81640625" style="39" customWidth="1"/>
    <col min="11784" max="11784" width="19.1796875" style="39" customWidth="1"/>
    <col min="11785" max="11785" width="13.54296875" style="39" customWidth="1"/>
    <col min="11786" max="11786" width="14.54296875" style="39" customWidth="1"/>
    <col min="11787" max="12032" width="9.1796875" style="39"/>
    <col min="12033" max="12033" width="8.26953125" style="39" customWidth="1"/>
    <col min="12034" max="12034" width="5.54296875" style="39" customWidth="1"/>
    <col min="12035" max="12035" width="28.453125" style="39" customWidth="1"/>
    <col min="12036" max="12036" width="16.54296875" style="39" customWidth="1"/>
    <col min="12037" max="12037" width="8.1796875" style="39" customWidth="1"/>
    <col min="12038" max="12038" width="6.1796875" style="39" customWidth="1"/>
    <col min="12039" max="12039" width="12.81640625" style="39" customWidth="1"/>
    <col min="12040" max="12040" width="19.1796875" style="39" customWidth="1"/>
    <col min="12041" max="12041" width="13.54296875" style="39" customWidth="1"/>
    <col min="12042" max="12042" width="14.54296875" style="39" customWidth="1"/>
    <col min="12043" max="12288" width="9.1796875" style="39"/>
    <col min="12289" max="12289" width="8.26953125" style="39" customWidth="1"/>
    <col min="12290" max="12290" width="5.54296875" style="39" customWidth="1"/>
    <col min="12291" max="12291" width="28.453125" style="39" customWidth="1"/>
    <col min="12292" max="12292" width="16.54296875" style="39" customWidth="1"/>
    <col min="12293" max="12293" width="8.1796875" style="39" customWidth="1"/>
    <col min="12294" max="12294" width="6.1796875" style="39" customWidth="1"/>
    <col min="12295" max="12295" width="12.81640625" style="39" customWidth="1"/>
    <col min="12296" max="12296" width="19.1796875" style="39" customWidth="1"/>
    <col min="12297" max="12297" width="13.54296875" style="39" customWidth="1"/>
    <col min="12298" max="12298" width="14.54296875" style="39" customWidth="1"/>
    <col min="12299" max="12544" width="9.1796875" style="39"/>
    <col min="12545" max="12545" width="8.26953125" style="39" customWidth="1"/>
    <col min="12546" max="12546" width="5.54296875" style="39" customWidth="1"/>
    <col min="12547" max="12547" width="28.453125" style="39" customWidth="1"/>
    <col min="12548" max="12548" width="16.54296875" style="39" customWidth="1"/>
    <col min="12549" max="12549" width="8.1796875" style="39" customWidth="1"/>
    <col min="12550" max="12550" width="6.1796875" style="39" customWidth="1"/>
    <col min="12551" max="12551" width="12.81640625" style="39" customWidth="1"/>
    <col min="12552" max="12552" width="19.1796875" style="39" customWidth="1"/>
    <col min="12553" max="12553" width="13.54296875" style="39" customWidth="1"/>
    <col min="12554" max="12554" width="14.54296875" style="39" customWidth="1"/>
    <col min="12555" max="12800" width="9.1796875" style="39"/>
    <col min="12801" max="12801" width="8.26953125" style="39" customWidth="1"/>
    <col min="12802" max="12802" width="5.54296875" style="39" customWidth="1"/>
    <col min="12803" max="12803" width="28.453125" style="39" customWidth="1"/>
    <col min="12804" max="12804" width="16.54296875" style="39" customWidth="1"/>
    <col min="12805" max="12805" width="8.1796875" style="39" customWidth="1"/>
    <col min="12806" max="12806" width="6.1796875" style="39" customWidth="1"/>
    <col min="12807" max="12807" width="12.81640625" style="39" customWidth="1"/>
    <col min="12808" max="12808" width="19.1796875" style="39" customWidth="1"/>
    <col min="12809" max="12809" width="13.54296875" style="39" customWidth="1"/>
    <col min="12810" max="12810" width="14.54296875" style="39" customWidth="1"/>
    <col min="12811" max="13056" width="9.1796875" style="39"/>
    <col min="13057" max="13057" width="8.26953125" style="39" customWidth="1"/>
    <col min="13058" max="13058" width="5.54296875" style="39" customWidth="1"/>
    <col min="13059" max="13059" width="28.453125" style="39" customWidth="1"/>
    <col min="13060" max="13060" width="16.54296875" style="39" customWidth="1"/>
    <col min="13061" max="13061" width="8.1796875" style="39" customWidth="1"/>
    <col min="13062" max="13062" width="6.1796875" style="39" customWidth="1"/>
    <col min="13063" max="13063" width="12.81640625" style="39" customWidth="1"/>
    <col min="13064" max="13064" width="19.1796875" style="39" customWidth="1"/>
    <col min="13065" max="13065" width="13.54296875" style="39" customWidth="1"/>
    <col min="13066" max="13066" width="14.54296875" style="39" customWidth="1"/>
    <col min="13067" max="13312" width="9.1796875" style="39"/>
    <col min="13313" max="13313" width="8.26953125" style="39" customWidth="1"/>
    <col min="13314" max="13314" width="5.54296875" style="39" customWidth="1"/>
    <col min="13315" max="13315" width="28.453125" style="39" customWidth="1"/>
    <col min="13316" max="13316" width="16.54296875" style="39" customWidth="1"/>
    <col min="13317" max="13317" width="8.1796875" style="39" customWidth="1"/>
    <col min="13318" max="13318" width="6.1796875" style="39" customWidth="1"/>
    <col min="13319" max="13319" width="12.81640625" style="39" customWidth="1"/>
    <col min="13320" max="13320" width="19.1796875" style="39" customWidth="1"/>
    <col min="13321" max="13321" width="13.54296875" style="39" customWidth="1"/>
    <col min="13322" max="13322" width="14.54296875" style="39" customWidth="1"/>
    <col min="13323" max="13568" width="9.1796875" style="39"/>
    <col min="13569" max="13569" width="8.26953125" style="39" customWidth="1"/>
    <col min="13570" max="13570" width="5.54296875" style="39" customWidth="1"/>
    <col min="13571" max="13571" width="28.453125" style="39" customWidth="1"/>
    <col min="13572" max="13572" width="16.54296875" style="39" customWidth="1"/>
    <col min="13573" max="13573" width="8.1796875" style="39" customWidth="1"/>
    <col min="13574" max="13574" width="6.1796875" style="39" customWidth="1"/>
    <col min="13575" max="13575" width="12.81640625" style="39" customWidth="1"/>
    <col min="13576" max="13576" width="19.1796875" style="39" customWidth="1"/>
    <col min="13577" max="13577" width="13.54296875" style="39" customWidth="1"/>
    <col min="13578" max="13578" width="14.54296875" style="39" customWidth="1"/>
    <col min="13579" max="13824" width="9.1796875" style="39"/>
    <col min="13825" max="13825" width="8.26953125" style="39" customWidth="1"/>
    <col min="13826" max="13826" width="5.54296875" style="39" customWidth="1"/>
    <col min="13827" max="13827" width="28.453125" style="39" customWidth="1"/>
    <col min="13828" max="13828" width="16.54296875" style="39" customWidth="1"/>
    <col min="13829" max="13829" width="8.1796875" style="39" customWidth="1"/>
    <col min="13830" max="13830" width="6.1796875" style="39" customWidth="1"/>
    <col min="13831" max="13831" width="12.81640625" style="39" customWidth="1"/>
    <col min="13832" max="13832" width="19.1796875" style="39" customWidth="1"/>
    <col min="13833" max="13833" width="13.54296875" style="39" customWidth="1"/>
    <col min="13834" max="13834" width="14.54296875" style="39" customWidth="1"/>
    <col min="13835" max="14080" width="9.1796875" style="39"/>
    <col min="14081" max="14081" width="8.26953125" style="39" customWidth="1"/>
    <col min="14082" max="14082" width="5.54296875" style="39" customWidth="1"/>
    <col min="14083" max="14083" width="28.453125" style="39" customWidth="1"/>
    <col min="14084" max="14084" width="16.54296875" style="39" customWidth="1"/>
    <col min="14085" max="14085" width="8.1796875" style="39" customWidth="1"/>
    <col min="14086" max="14086" width="6.1796875" style="39" customWidth="1"/>
    <col min="14087" max="14087" width="12.81640625" style="39" customWidth="1"/>
    <col min="14088" max="14088" width="19.1796875" style="39" customWidth="1"/>
    <col min="14089" max="14089" width="13.54296875" style="39" customWidth="1"/>
    <col min="14090" max="14090" width="14.54296875" style="39" customWidth="1"/>
    <col min="14091" max="14336" width="9.1796875" style="39"/>
    <col min="14337" max="14337" width="8.26953125" style="39" customWidth="1"/>
    <col min="14338" max="14338" width="5.54296875" style="39" customWidth="1"/>
    <col min="14339" max="14339" width="28.453125" style="39" customWidth="1"/>
    <col min="14340" max="14340" width="16.54296875" style="39" customWidth="1"/>
    <col min="14341" max="14341" width="8.1796875" style="39" customWidth="1"/>
    <col min="14342" max="14342" width="6.1796875" style="39" customWidth="1"/>
    <col min="14343" max="14343" width="12.81640625" style="39" customWidth="1"/>
    <col min="14344" max="14344" width="19.1796875" style="39" customWidth="1"/>
    <col min="14345" max="14345" width="13.54296875" style="39" customWidth="1"/>
    <col min="14346" max="14346" width="14.54296875" style="39" customWidth="1"/>
    <col min="14347" max="14592" width="9.1796875" style="39"/>
    <col min="14593" max="14593" width="8.26953125" style="39" customWidth="1"/>
    <col min="14594" max="14594" width="5.54296875" style="39" customWidth="1"/>
    <col min="14595" max="14595" width="28.453125" style="39" customWidth="1"/>
    <col min="14596" max="14596" width="16.54296875" style="39" customWidth="1"/>
    <col min="14597" max="14597" width="8.1796875" style="39" customWidth="1"/>
    <col min="14598" max="14598" width="6.1796875" style="39" customWidth="1"/>
    <col min="14599" max="14599" width="12.81640625" style="39" customWidth="1"/>
    <col min="14600" max="14600" width="19.1796875" style="39" customWidth="1"/>
    <col min="14601" max="14601" width="13.54296875" style="39" customWidth="1"/>
    <col min="14602" max="14602" width="14.54296875" style="39" customWidth="1"/>
    <col min="14603" max="14848" width="9.1796875" style="39"/>
    <col min="14849" max="14849" width="8.26953125" style="39" customWidth="1"/>
    <col min="14850" max="14850" width="5.54296875" style="39" customWidth="1"/>
    <col min="14851" max="14851" width="28.453125" style="39" customWidth="1"/>
    <col min="14852" max="14852" width="16.54296875" style="39" customWidth="1"/>
    <col min="14853" max="14853" width="8.1796875" style="39" customWidth="1"/>
    <col min="14854" max="14854" width="6.1796875" style="39" customWidth="1"/>
    <col min="14855" max="14855" width="12.81640625" style="39" customWidth="1"/>
    <col min="14856" max="14856" width="19.1796875" style="39" customWidth="1"/>
    <col min="14857" max="14857" width="13.54296875" style="39" customWidth="1"/>
    <col min="14858" max="14858" width="14.54296875" style="39" customWidth="1"/>
    <col min="14859" max="15104" width="9.1796875" style="39"/>
    <col min="15105" max="15105" width="8.26953125" style="39" customWidth="1"/>
    <col min="15106" max="15106" width="5.54296875" style="39" customWidth="1"/>
    <col min="15107" max="15107" width="28.453125" style="39" customWidth="1"/>
    <col min="15108" max="15108" width="16.54296875" style="39" customWidth="1"/>
    <col min="15109" max="15109" width="8.1796875" style="39" customWidth="1"/>
    <col min="15110" max="15110" width="6.1796875" style="39" customWidth="1"/>
    <col min="15111" max="15111" width="12.81640625" style="39" customWidth="1"/>
    <col min="15112" max="15112" width="19.1796875" style="39" customWidth="1"/>
    <col min="15113" max="15113" width="13.54296875" style="39" customWidth="1"/>
    <col min="15114" max="15114" width="14.54296875" style="39" customWidth="1"/>
    <col min="15115" max="15360" width="9.1796875" style="39"/>
    <col min="15361" max="15361" width="8.26953125" style="39" customWidth="1"/>
    <col min="15362" max="15362" width="5.54296875" style="39" customWidth="1"/>
    <col min="15363" max="15363" width="28.453125" style="39" customWidth="1"/>
    <col min="15364" max="15364" width="16.54296875" style="39" customWidth="1"/>
    <col min="15365" max="15365" width="8.1796875" style="39" customWidth="1"/>
    <col min="15366" max="15366" width="6.1796875" style="39" customWidth="1"/>
    <col min="15367" max="15367" width="12.81640625" style="39" customWidth="1"/>
    <col min="15368" max="15368" width="19.1796875" style="39" customWidth="1"/>
    <col min="15369" max="15369" width="13.54296875" style="39" customWidth="1"/>
    <col min="15370" max="15370" width="14.54296875" style="39" customWidth="1"/>
    <col min="15371" max="15616" width="9.1796875" style="39"/>
    <col min="15617" max="15617" width="8.26953125" style="39" customWidth="1"/>
    <col min="15618" max="15618" width="5.54296875" style="39" customWidth="1"/>
    <col min="15619" max="15619" width="28.453125" style="39" customWidth="1"/>
    <col min="15620" max="15620" width="16.54296875" style="39" customWidth="1"/>
    <col min="15621" max="15621" width="8.1796875" style="39" customWidth="1"/>
    <col min="15622" max="15622" width="6.1796875" style="39" customWidth="1"/>
    <col min="15623" max="15623" width="12.81640625" style="39" customWidth="1"/>
    <col min="15624" max="15624" width="19.1796875" style="39" customWidth="1"/>
    <col min="15625" max="15625" width="13.54296875" style="39" customWidth="1"/>
    <col min="15626" max="15626" width="14.54296875" style="39" customWidth="1"/>
    <col min="15627" max="15872" width="9.1796875" style="39"/>
    <col min="15873" max="15873" width="8.26953125" style="39" customWidth="1"/>
    <col min="15874" max="15874" width="5.54296875" style="39" customWidth="1"/>
    <col min="15875" max="15875" width="28.453125" style="39" customWidth="1"/>
    <col min="15876" max="15876" width="16.54296875" style="39" customWidth="1"/>
    <col min="15877" max="15877" width="8.1796875" style="39" customWidth="1"/>
    <col min="15878" max="15878" width="6.1796875" style="39" customWidth="1"/>
    <col min="15879" max="15879" width="12.81640625" style="39" customWidth="1"/>
    <col min="15880" max="15880" width="19.1796875" style="39" customWidth="1"/>
    <col min="15881" max="15881" width="13.54296875" style="39" customWidth="1"/>
    <col min="15882" max="15882" width="14.54296875" style="39" customWidth="1"/>
    <col min="15883" max="16128" width="9.1796875" style="39"/>
    <col min="16129" max="16129" width="8.26953125" style="39" customWidth="1"/>
    <col min="16130" max="16130" width="5.54296875" style="39" customWidth="1"/>
    <col min="16131" max="16131" width="28.453125" style="39" customWidth="1"/>
    <col min="16132" max="16132" width="16.54296875" style="39" customWidth="1"/>
    <col min="16133" max="16133" width="8.1796875" style="39" customWidth="1"/>
    <col min="16134" max="16134" width="6.1796875" style="39" customWidth="1"/>
    <col min="16135" max="16135" width="12.81640625" style="39" customWidth="1"/>
    <col min="16136" max="16136" width="19.1796875" style="39" customWidth="1"/>
    <col min="16137" max="16137" width="13.54296875" style="39" customWidth="1"/>
    <col min="16138" max="16138" width="14.54296875" style="39" customWidth="1"/>
    <col min="16139" max="16384" width="9.1796875" style="39"/>
  </cols>
  <sheetData>
    <row r="1" spans="1:10" s="107" customFormat="1" ht="15.75" customHeight="1" x14ac:dyDescent="0.35">
      <c r="A1" s="419" t="str">
        <f>'Bug vs Exp'!A1:B1</f>
        <v>Implementing Partner: Jagriti Child and Youth Concern Nepal</v>
      </c>
      <c r="B1" s="419"/>
      <c r="C1" s="419"/>
      <c r="D1" s="419"/>
      <c r="E1" s="419"/>
      <c r="F1" s="419"/>
      <c r="G1" s="419"/>
      <c r="H1" s="419"/>
      <c r="I1" s="175"/>
    </row>
    <row r="2" spans="1:10" s="107" customFormat="1" ht="19.5" customHeight="1" x14ac:dyDescent="0.35">
      <c r="A2" s="419" t="str">
        <f>'Bug vs Exp'!A2:B2</f>
        <v>Support: KANALLAN</v>
      </c>
      <c r="B2" s="419"/>
      <c r="C2" s="419"/>
      <c r="D2" s="419"/>
      <c r="E2" s="419"/>
      <c r="F2" s="419"/>
      <c r="G2" s="419"/>
      <c r="H2" s="419"/>
      <c r="I2" s="175"/>
    </row>
    <row r="3" spans="1:10" s="107" customFormat="1" ht="20.25" customHeight="1" x14ac:dyDescent="0.35">
      <c r="A3" s="419" t="str">
        <f>'Bug vs Exp'!A3:B3</f>
        <v xml:space="preserve"> Project Name: School Building Construction</v>
      </c>
      <c r="B3" s="419"/>
      <c r="C3" s="419"/>
      <c r="D3" s="419"/>
      <c r="E3" s="419"/>
      <c r="F3" s="419"/>
      <c r="G3" s="419"/>
      <c r="H3" s="419"/>
      <c r="I3" s="175"/>
    </row>
    <row r="4" spans="1:10" s="107" customFormat="1" ht="15.75" customHeight="1" x14ac:dyDescent="0.35">
      <c r="A4" s="419" t="str">
        <f>'Bug vs Exp'!A4:B4</f>
        <v>Project Period: Nov 2018-Oct 2019</v>
      </c>
      <c r="B4" s="419"/>
      <c r="C4" s="419"/>
      <c r="D4" s="419"/>
      <c r="E4" s="419"/>
      <c r="F4" s="419"/>
      <c r="G4" s="419"/>
      <c r="H4" s="419"/>
      <c r="I4" s="175"/>
    </row>
    <row r="5" spans="1:10" s="107" customFormat="1" ht="15.75" customHeight="1" x14ac:dyDescent="0.35">
      <c r="A5" s="419" t="str">
        <f>'Bug vs Exp'!A5:B5</f>
        <v>Reporting Month: March 2019</v>
      </c>
      <c r="B5" s="419"/>
      <c r="C5" s="419"/>
      <c r="D5" s="419"/>
      <c r="E5" s="419"/>
      <c r="F5" s="419"/>
      <c r="G5" s="419"/>
      <c r="H5" s="419"/>
      <c r="I5" s="175"/>
    </row>
    <row r="6" spans="1:10" s="107" customFormat="1" ht="15.75" customHeight="1" x14ac:dyDescent="0.35">
      <c r="A6" s="419" t="s">
        <v>81</v>
      </c>
      <c r="B6" s="419"/>
      <c r="C6" s="419"/>
      <c r="D6" s="419"/>
      <c r="E6" s="419"/>
      <c r="F6" s="419"/>
      <c r="G6" s="419"/>
      <c r="H6" s="419"/>
      <c r="I6" s="175"/>
    </row>
    <row r="7" spans="1:10" s="107" customFormat="1" ht="15.75" customHeight="1" x14ac:dyDescent="0.35">
      <c r="A7" s="41" t="s">
        <v>39</v>
      </c>
      <c r="B7" s="420" t="s">
        <v>104</v>
      </c>
      <c r="C7" s="420"/>
      <c r="D7" s="40"/>
      <c r="E7" s="41"/>
      <c r="F7" s="42"/>
      <c r="G7" s="43"/>
      <c r="H7" s="175"/>
      <c r="I7" s="175"/>
    </row>
    <row r="8" spans="1:10" s="107" customFormat="1" ht="15.75" customHeight="1" x14ac:dyDescent="0.35">
      <c r="A8" s="41" t="s">
        <v>40</v>
      </c>
      <c r="B8" s="42" t="s">
        <v>147</v>
      </c>
      <c r="C8" s="42"/>
      <c r="D8" s="40"/>
      <c r="E8" s="41"/>
      <c r="F8" s="42"/>
      <c r="G8" s="43"/>
      <c r="H8" s="175"/>
      <c r="I8" s="175"/>
    </row>
    <row r="9" spans="1:10" s="107" customFormat="1" ht="15.75" customHeight="1" thickBot="1" x14ac:dyDescent="0.4">
      <c r="A9" s="41" t="s">
        <v>82</v>
      </c>
      <c r="B9" s="427" t="s">
        <v>151</v>
      </c>
      <c r="C9" s="428"/>
      <c r="D9" s="428"/>
      <c r="E9" s="428"/>
      <c r="F9" s="42"/>
      <c r="G9" s="43"/>
      <c r="H9" s="175"/>
      <c r="I9" s="175"/>
    </row>
    <row r="10" spans="1:10" s="46" customFormat="1" ht="23.25" customHeight="1" thickBot="1" x14ac:dyDescent="0.4">
      <c r="A10" s="182" t="s">
        <v>11</v>
      </c>
      <c r="B10" s="429" t="s">
        <v>41</v>
      </c>
      <c r="C10" s="430"/>
      <c r="D10" s="430"/>
      <c r="E10" s="430"/>
      <c r="F10" s="430"/>
      <c r="G10" s="431"/>
      <c r="H10" s="183" t="s">
        <v>42</v>
      </c>
      <c r="I10" s="45"/>
    </row>
    <row r="11" spans="1:10" ht="22.5" customHeight="1" x14ac:dyDescent="0.35">
      <c r="A11" s="184">
        <v>43524</v>
      </c>
      <c r="B11" s="421" t="s">
        <v>43</v>
      </c>
      <c r="C11" s="422"/>
      <c r="D11" s="422"/>
      <c r="E11" s="422"/>
      <c r="F11" s="422"/>
      <c r="G11" s="423"/>
      <c r="H11" s="99">
        <f>1413693+1418197-200-40000-2520-25967-1175000-552612-225000-118800-29700-29700-40500-9000+225000+552612-58200-14850-14850-10000-13500-6000-6000-50000-58200-14850-14850-10000-1808-81000-349200+1032669-1175000-14850-14850-10000+27875+1038400-200-12300</f>
        <v>1528939</v>
      </c>
      <c r="I11" s="47"/>
      <c r="J11" s="48"/>
    </row>
    <row r="12" spans="1:10" ht="24.75" customHeight="1" x14ac:dyDescent="0.35">
      <c r="A12" s="231" t="s">
        <v>44</v>
      </c>
      <c r="B12" s="436" t="s">
        <v>45</v>
      </c>
      <c r="C12" s="436"/>
      <c r="D12" s="436"/>
      <c r="E12" s="436"/>
      <c r="F12" s="436"/>
      <c r="G12" s="436"/>
      <c r="H12" s="49" t="s">
        <v>18</v>
      </c>
      <c r="I12" s="47"/>
    </row>
    <row r="13" spans="1:10" s="57" customFormat="1" ht="15.75" customHeight="1" x14ac:dyDescent="0.35">
      <c r="A13" s="176"/>
      <c r="B13" s="177" t="s">
        <v>46</v>
      </c>
      <c r="C13" s="178" t="s">
        <v>47</v>
      </c>
      <c r="D13" s="179" t="s">
        <v>48</v>
      </c>
      <c r="E13" s="177" t="s">
        <v>49</v>
      </c>
      <c r="F13" s="180" t="s">
        <v>50</v>
      </c>
      <c r="G13" s="181" t="s">
        <v>17</v>
      </c>
      <c r="H13" s="55"/>
      <c r="I13" s="56"/>
    </row>
    <row r="14" spans="1:10" s="57" customFormat="1" ht="15.75" customHeight="1" x14ac:dyDescent="0.35">
      <c r="A14" s="50"/>
      <c r="B14" s="58" t="s">
        <v>105</v>
      </c>
      <c r="C14" s="52" t="s">
        <v>152</v>
      </c>
      <c r="D14" s="200">
        <v>7491145</v>
      </c>
      <c r="E14" s="254">
        <v>43551</v>
      </c>
      <c r="F14" s="53">
        <v>29</v>
      </c>
      <c r="G14" s="54">
        <v>14850</v>
      </c>
      <c r="H14" s="55"/>
      <c r="I14" s="56"/>
    </row>
    <row r="15" spans="1:10" s="57" customFormat="1" ht="15.75" customHeight="1" x14ac:dyDescent="0.35">
      <c r="A15" s="50"/>
      <c r="B15" s="58" t="s">
        <v>111</v>
      </c>
      <c r="C15" s="52" t="s">
        <v>162</v>
      </c>
      <c r="D15" s="200">
        <v>7491147</v>
      </c>
      <c r="E15" s="254">
        <v>43555</v>
      </c>
      <c r="F15" s="53">
        <v>37</v>
      </c>
      <c r="G15" s="54">
        <v>12300</v>
      </c>
      <c r="H15" s="55"/>
      <c r="I15" s="56"/>
    </row>
    <row r="16" spans="1:10" s="57" customFormat="1" ht="15.75" customHeight="1" x14ac:dyDescent="0.35">
      <c r="A16" s="50"/>
      <c r="B16" s="58" t="s">
        <v>115</v>
      </c>
      <c r="C16" s="52"/>
      <c r="D16" s="200"/>
      <c r="E16" s="254"/>
      <c r="F16" s="53"/>
      <c r="G16" s="54"/>
      <c r="H16" s="55"/>
      <c r="I16" s="56"/>
    </row>
    <row r="17" spans="1:9" s="57" customFormat="1" ht="15.75" customHeight="1" x14ac:dyDescent="0.35">
      <c r="A17" s="50"/>
      <c r="B17" s="58" t="s">
        <v>116</v>
      </c>
      <c r="C17" s="52"/>
      <c r="D17" s="200"/>
      <c r="E17" s="254"/>
      <c r="F17" s="53"/>
      <c r="G17" s="54"/>
      <c r="H17" s="55"/>
      <c r="I17" s="56"/>
    </row>
    <row r="18" spans="1:9" s="57" customFormat="1" ht="15.75" customHeight="1" x14ac:dyDescent="0.35">
      <c r="A18" s="50"/>
      <c r="B18" s="58" t="s">
        <v>117</v>
      </c>
      <c r="C18" s="52"/>
      <c r="D18" s="200"/>
      <c r="E18" s="254"/>
      <c r="F18" s="53"/>
      <c r="G18" s="54"/>
      <c r="H18" s="55"/>
      <c r="I18" s="56"/>
    </row>
    <row r="19" spans="1:9" s="57" customFormat="1" ht="15.75" customHeight="1" x14ac:dyDescent="0.35">
      <c r="A19" s="50"/>
      <c r="B19" s="58" t="s">
        <v>118</v>
      </c>
      <c r="C19" s="52"/>
      <c r="D19" s="200"/>
      <c r="E19" s="254"/>
      <c r="F19" s="53"/>
      <c r="G19" s="54"/>
      <c r="H19" s="55"/>
      <c r="I19" s="56"/>
    </row>
    <row r="20" spans="1:9" s="57" customFormat="1" ht="15.75" customHeight="1" x14ac:dyDescent="0.35">
      <c r="A20" s="50"/>
      <c r="B20" s="58" t="s">
        <v>119</v>
      </c>
      <c r="C20" s="52"/>
      <c r="D20" s="200"/>
      <c r="E20" s="254"/>
      <c r="F20" s="53"/>
      <c r="G20" s="54"/>
      <c r="H20" s="55"/>
      <c r="I20" s="56"/>
    </row>
    <row r="21" spans="1:9" s="57" customFormat="1" ht="15.75" customHeight="1" x14ac:dyDescent="0.35">
      <c r="A21" s="50"/>
      <c r="B21" s="58" t="s">
        <v>120</v>
      </c>
      <c r="C21" s="52"/>
      <c r="D21" s="200"/>
      <c r="E21" s="254"/>
      <c r="F21" s="53"/>
      <c r="G21" s="54"/>
      <c r="H21" s="55"/>
      <c r="I21" s="56"/>
    </row>
    <row r="22" spans="1:9" s="57" customFormat="1" ht="15.75" customHeight="1" x14ac:dyDescent="0.35">
      <c r="A22" s="50"/>
      <c r="B22" s="58" t="s">
        <v>121</v>
      </c>
      <c r="C22" s="52"/>
      <c r="D22" s="200"/>
      <c r="E22" s="254"/>
      <c r="F22" s="53"/>
      <c r="G22" s="54"/>
      <c r="H22" s="55"/>
      <c r="I22" s="56"/>
    </row>
    <row r="23" spans="1:9" s="57" customFormat="1" ht="15.75" customHeight="1" x14ac:dyDescent="0.35">
      <c r="A23" s="50"/>
      <c r="B23" s="58" t="s">
        <v>122</v>
      </c>
      <c r="C23" s="52"/>
      <c r="D23" s="200"/>
      <c r="E23" s="254"/>
      <c r="F23" s="53"/>
      <c r="G23" s="54"/>
      <c r="H23" s="55"/>
      <c r="I23" s="56"/>
    </row>
    <row r="24" spans="1:9" s="57" customFormat="1" ht="15.75" customHeight="1" x14ac:dyDescent="0.35">
      <c r="A24" s="50"/>
      <c r="B24" s="58" t="s">
        <v>112</v>
      </c>
      <c r="C24" s="52"/>
      <c r="D24" s="200"/>
      <c r="E24" s="254"/>
      <c r="F24" s="53"/>
      <c r="G24" s="54"/>
      <c r="H24" s="55"/>
      <c r="I24" s="56"/>
    </row>
    <row r="25" spans="1:9" s="57" customFormat="1" ht="15.75" customHeight="1" x14ac:dyDescent="0.35">
      <c r="A25" s="50"/>
      <c r="B25" s="58" t="s">
        <v>123</v>
      </c>
      <c r="C25" s="52"/>
      <c r="D25" s="200"/>
      <c r="E25" s="254"/>
      <c r="F25" s="53"/>
      <c r="G25" s="54"/>
      <c r="H25" s="55"/>
      <c r="I25" s="56"/>
    </row>
    <row r="26" spans="1:9" s="57" customFormat="1" ht="15.75" customHeight="1" x14ac:dyDescent="0.35">
      <c r="A26" s="50"/>
      <c r="B26" s="58" t="s">
        <v>124</v>
      </c>
      <c r="C26" s="52"/>
      <c r="D26" s="200"/>
      <c r="E26" s="254"/>
      <c r="F26" s="53"/>
      <c r="G26" s="54"/>
      <c r="H26" s="55"/>
      <c r="I26" s="56"/>
    </row>
    <row r="27" spans="1:9" s="57" customFormat="1" ht="15.75" customHeight="1" x14ac:dyDescent="0.35">
      <c r="A27" s="50"/>
      <c r="B27" s="58" t="s">
        <v>125</v>
      </c>
      <c r="C27" s="52"/>
      <c r="D27" s="200"/>
      <c r="E27" s="254"/>
      <c r="F27" s="53"/>
      <c r="G27" s="54"/>
      <c r="H27" s="55"/>
      <c r="I27" s="56"/>
    </row>
    <row r="28" spans="1:9" s="57" customFormat="1" ht="15.75" customHeight="1" x14ac:dyDescent="0.35">
      <c r="A28" s="50"/>
      <c r="B28" s="58" t="s">
        <v>126</v>
      </c>
      <c r="C28" s="52"/>
      <c r="D28" s="200"/>
      <c r="E28" s="254"/>
      <c r="F28" s="53"/>
      <c r="G28" s="54"/>
      <c r="H28" s="55"/>
      <c r="I28" s="56"/>
    </row>
    <row r="29" spans="1:9" s="57" customFormat="1" ht="24.75" customHeight="1" x14ac:dyDescent="0.35">
      <c r="A29" s="50"/>
      <c r="B29" s="58" t="s">
        <v>127</v>
      </c>
      <c r="C29" s="197"/>
      <c r="D29" s="200"/>
      <c r="E29" s="254"/>
      <c r="F29" s="53"/>
      <c r="G29" s="54"/>
      <c r="H29" s="55"/>
      <c r="I29" s="56"/>
    </row>
    <row r="30" spans="1:9" s="57" customFormat="1" ht="32.25" customHeight="1" x14ac:dyDescent="0.35">
      <c r="A30" s="50"/>
      <c r="B30" s="58" t="s">
        <v>129</v>
      </c>
      <c r="C30" s="222"/>
      <c r="D30" s="200"/>
      <c r="E30" s="254"/>
      <c r="F30" s="60"/>
      <c r="G30" s="54"/>
      <c r="H30" s="55"/>
      <c r="I30" s="56"/>
    </row>
    <row r="31" spans="1:9" s="57" customFormat="1" ht="15.75" customHeight="1" x14ac:dyDescent="0.35">
      <c r="A31" s="50"/>
      <c r="B31" s="58" t="s">
        <v>130</v>
      </c>
      <c r="C31" s="222"/>
      <c r="D31" s="200"/>
      <c r="E31" s="254"/>
      <c r="F31" s="60"/>
      <c r="G31" s="54"/>
      <c r="H31" s="55"/>
      <c r="I31" s="56"/>
    </row>
    <row r="32" spans="1:9" s="57" customFormat="1" ht="38.25" customHeight="1" thickBot="1" x14ac:dyDescent="0.4">
      <c r="A32" s="50"/>
      <c r="B32" s="58"/>
      <c r="C32" s="197"/>
      <c r="D32" s="200"/>
      <c r="E32" s="254"/>
      <c r="F32" s="53"/>
      <c r="G32" s="54"/>
      <c r="H32" s="94">
        <f>SUM(G14:G31)</f>
        <v>27150</v>
      </c>
      <c r="I32" s="56"/>
    </row>
    <row r="33" spans="1:10" s="57" customFormat="1" ht="25.5" customHeight="1" thickBot="1" x14ac:dyDescent="0.4">
      <c r="A33" s="81" t="s">
        <v>44</v>
      </c>
      <c r="B33" s="437"/>
      <c r="C33" s="438"/>
      <c r="D33" s="438"/>
      <c r="E33" s="438"/>
      <c r="F33" s="439"/>
      <c r="G33" s="54"/>
      <c r="H33" s="55"/>
      <c r="I33" s="56"/>
    </row>
    <row r="34" spans="1:10" s="57" customFormat="1" ht="15.75" customHeight="1" x14ac:dyDescent="0.35">
      <c r="A34" s="50"/>
      <c r="B34" s="229" t="s">
        <v>105</v>
      </c>
      <c r="C34" s="230" t="s">
        <v>134</v>
      </c>
      <c r="D34" s="200"/>
      <c r="E34" s="184"/>
      <c r="F34" s="53"/>
      <c r="G34" s="54"/>
      <c r="H34" s="94">
        <f>G34+G35</f>
        <v>5292.96</v>
      </c>
      <c r="I34" s="56"/>
    </row>
    <row r="35" spans="1:10" s="57" customFormat="1" ht="31.5" customHeight="1" x14ac:dyDescent="0.35">
      <c r="A35" s="50"/>
      <c r="B35" s="58" t="s">
        <v>111</v>
      </c>
      <c r="C35" s="197" t="s">
        <v>159</v>
      </c>
      <c r="D35" s="200"/>
      <c r="E35" s="51"/>
      <c r="F35" s="53"/>
      <c r="G35" s="54">
        <f>5092.96+200</f>
        <v>5292.96</v>
      </c>
      <c r="H35" s="55"/>
      <c r="I35" s="56"/>
    </row>
    <row r="36" spans="1:10" ht="15.75" customHeight="1" x14ac:dyDescent="0.35">
      <c r="A36" s="50"/>
      <c r="B36" s="53"/>
      <c r="C36" s="222"/>
      <c r="D36" s="200"/>
      <c r="E36" s="59"/>
      <c r="F36" s="60"/>
      <c r="G36" s="61"/>
      <c r="H36" s="62"/>
      <c r="I36" s="47"/>
    </row>
    <row r="37" spans="1:10" ht="15.75" customHeight="1" x14ac:dyDescent="0.35">
      <c r="A37" s="50"/>
      <c r="B37" s="53"/>
      <c r="C37" s="222"/>
      <c r="D37" s="200"/>
      <c r="E37" s="59"/>
      <c r="F37" s="60"/>
      <c r="G37" s="63"/>
      <c r="H37" s="62"/>
      <c r="I37" s="47"/>
    </row>
    <row r="38" spans="1:10" ht="15.75" customHeight="1" x14ac:dyDescent="0.35">
      <c r="A38" s="64"/>
      <c r="B38" s="65"/>
      <c r="C38" s="222"/>
      <c r="D38" s="201"/>
      <c r="E38" s="59"/>
      <c r="F38" s="60"/>
      <c r="G38" s="66"/>
      <c r="H38" s="67"/>
    </row>
    <row r="39" spans="1:10" ht="15.75" customHeight="1" x14ac:dyDescent="0.35">
      <c r="A39" s="64"/>
      <c r="B39" s="65"/>
      <c r="C39" s="222"/>
      <c r="D39" s="201"/>
      <c r="E39" s="59"/>
      <c r="F39" s="60"/>
      <c r="G39" s="66"/>
      <c r="H39" s="67"/>
    </row>
    <row r="40" spans="1:10" ht="15.75" customHeight="1" thickBot="1" x14ac:dyDescent="0.4">
      <c r="A40" s="68"/>
      <c r="B40" s="69"/>
      <c r="C40" s="70"/>
      <c r="D40" s="202"/>
      <c r="E40" s="71"/>
      <c r="F40" s="72"/>
      <c r="G40" s="73"/>
      <c r="H40" s="67"/>
    </row>
    <row r="41" spans="1:10" ht="15.75" customHeight="1" thickBot="1" x14ac:dyDescent="0.4">
      <c r="A41" s="74"/>
      <c r="B41" s="75"/>
      <c r="C41" s="76"/>
      <c r="D41" s="77"/>
      <c r="E41" s="78"/>
      <c r="F41" s="79"/>
      <c r="G41" s="80"/>
      <c r="H41" s="228">
        <f>H32+H34</f>
        <v>32442.959999999999</v>
      </c>
    </row>
    <row r="42" spans="1:10" ht="15.75" customHeight="1" thickBot="1" x14ac:dyDescent="0.4">
      <c r="A42" s="81" t="s">
        <v>44</v>
      </c>
      <c r="B42" s="432"/>
      <c r="C42" s="433"/>
      <c r="D42" s="433"/>
      <c r="E42" s="433"/>
      <c r="F42" s="433"/>
      <c r="G42" s="433"/>
      <c r="H42" s="82">
        <f>H11+H41</f>
        <v>1561381.96</v>
      </c>
      <c r="J42" s="48"/>
    </row>
    <row r="43" spans="1:10" ht="15.75" customHeight="1" x14ac:dyDescent="0.35">
      <c r="A43" s="83"/>
      <c r="B43" s="84">
        <v>1</v>
      </c>
      <c r="C43" s="85"/>
      <c r="D43" s="86"/>
      <c r="E43" s="87"/>
      <c r="F43" s="84"/>
      <c r="G43" s="88"/>
      <c r="H43" s="67"/>
    </row>
    <row r="44" spans="1:10" ht="15.75" customHeight="1" x14ac:dyDescent="0.35">
      <c r="A44" s="89"/>
      <c r="B44" s="90">
        <v>2</v>
      </c>
      <c r="C44" s="238"/>
      <c r="D44" s="91"/>
      <c r="E44" s="92"/>
      <c r="F44" s="90"/>
      <c r="G44" s="93"/>
      <c r="H44" s="67"/>
    </row>
    <row r="45" spans="1:10" s="96" customFormat="1" ht="15.75" customHeight="1" x14ac:dyDescent="0.35">
      <c r="A45" s="89" t="s">
        <v>9</v>
      </c>
      <c r="B45" s="434" t="s">
        <v>51</v>
      </c>
      <c r="C45" s="435"/>
      <c r="D45" s="435"/>
      <c r="E45" s="435"/>
      <c r="F45" s="435"/>
      <c r="G45" s="435"/>
      <c r="H45" s="94"/>
      <c r="I45" s="95"/>
    </row>
    <row r="46" spans="1:10" ht="15.75" customHeight="1" x14ac:dyDescent="0.35">
      <c r="A46" s="50"/>
      <c r="B46" s="97">
        <v>1</v>
      </c>
      <c r="C46" s="222"/>
      <c r="D46" s="98"/>
      <c r="E46" s="208"/>
      <c r="F46" s="60"/>
      <c r="G46" s="93"/>
      <c r="H46" s="67"/>
      <c r="J46" s="48"/>
    </row>
    <row r="47" spans="1:10" ht="15.75" customHeight="1" x14ac:dyDescent="0.35">
      <c r="A47" s="50"/>
      <c r="B47" s="97">
        <v>2</v>
      </c>
      <c r="C47" s="222"/>
      <c r="D47" s="98"/>
      <c r="E47" s="208"/>
      <c r="F47" s="60"/>
      <c r="G47" s="93"/>
      <c r="H47" s="67"/>
      <c r="J47" s="48"/>
    </row>
    <row r="48" spans="1:10" ht="15.75" customHeight="1" x14ac:dyDescent="0.35">
      <c r="A48" s="89" t="s">
        <v>9</v>
      </c>
      <c r="B48" s="434" t="s">
        <v>52</v>
      </c>
      <c r="C48" s="435"/>
      <c r="D48" s="435"/>
      <c r="E48" s="435"/>
      <c r="F48" s="435"/>
      <c r="G48" s="435"/>
      <c r="H48" s="99"/>
      <c r="J48" s="48"/>
    </row>
    <row r="49" spans="1:10" ht="15.75" customHeight="1" x14ac:dyDescent="0.35">
      <c r="A49" s="89"/>
      <c r="B49" s="97">
        <v>1</v>
      </c>
      <c r="C49" s="222" t="s">
        <v>158</v>
      </c>
      <c r="D49" s="232"/>
      <c r="E49" s="203">
        <v>43551</v>
      </c>
      <c r="F49" s="60">
        <v>31</v>
      </c>
      <c r="G49" s="93">
        <v>27875</v>
      </c>
      <c r="H49" s="67"/>
      <c r="J49" s="48"/>
    </row>
    <row r="50" spans="1:10" ht="12.75" customHeight="1" thickBot="1" x14ac:dyDescent="0.4">
      <c r="A50" s="89"/>
      <c r="B50" s="97"/>
      <c r="C50" s="222"/>
      <c r="D50" s="232"/>
      <c r="E50" s="203"/>
      <c r="F50" s="90"/>
      <c r="G50" s="93"/>
      <c r="H50" s="99">
        <f>G49+G50+G46+G47</f>
        <v>27875</v>
      </c>
      <c r="J50" s="48"/>
    </row>
    <row r="51" spans="1:10" ht="29.25" customHeight="1" thickBot="1" x14ac:dyDescent="0.4">
      <c r="A51" s="100"/>
      <c r="B51" s="424" t="s">
        <v>153</v>
      </c>
      <c r="C51" s="425"/>
      <c r="D51" s="77"/>
      <c r="E51" s="101"/>
      <c r="F51" s="79"/>
      <c r="G51" s="102"/>
      <c r="H51" s="82">
        <f>H42-H50</f>
        <v>1533506.96</v>
      </c>
    </row>
    <row r="52" spans="1:10" ht="15.75" customHeight="1" x14ac:dyDescent="0.35">
      <c r="A52" s="103"/>
      <c r="B52" s="104"/>
      <c r="C52" s="105"/>
      <c r="D52" s="106"/>
      <c r="E52" s="104"/>
      <c r="F52" s="107"/>
      <c r="G52" s="43"/>
      <c r="H52" s="44"/>
      <c r="J52" s="48"/>
    </row>
    <row r="53" spans="1:10" ht="15.75" customHeight="1" x14ac:dyDescent="0.3">
      <c r="A53" s="241" t="s">
        <v>5</v>
      </c>
      <c r="B53" s="108"/>
      <c r="C53" s="239"/>
      <c r="D53" s="110"/>
      <c r="E53" s="108"/>
      <c r="F53" s="108"/>
      <c r="G53" s="111" t="s">
        <v>6</v>
      </c>
      <c r="H53" s="112"/>
    </row>
    <row r="54" spans="1:10" ht="15.75" customHeight="1" x14ac:dyDescent="0.3">
      <c r="A54" s="240" t="s">
        <v>7</v>
      </c>
      <c r="B54" s="108"/>
      <c r="C54" s="239"/>
      <c r="D54" s="113"/>
      <c r="E54" s="108"/>
      <c r="F54" s="108"/>
      <c r="G54" s="114" t="s">
        <v>7</v>
      </c>
      <c r="H54" s="112"/>
      <c r="J54" s="48"/>
    </row>
    <row r="55" spans="1:10" ht="15.75" customHeight="1" x14ac:dyDescent="0.3">
      <c r="A55" s="240" t="str">
        <f>'Bug vs Exp'!B23</f>
        <v>Name: Amrit Kumar Lamichhane</v>
      </c>
      <c r="B55" s="108"/>
      <c r="C55" s="239"/>
      <c r="D55" s="113"/>
      <c r="E55" s="108"/>
      <c r="F55" s="108"/>
      <c r="G55" s="185" t="str">
        <f>'Bug vs Exp'!V23</f>
        <v>Name: Tilottam Paudel</v>
      </c>
      <c r="H55" s="186"/>
      <c r="I55" s="115"/>
      <c r="J55" s="48"/>
    </row>
    <row r="56" spans="1:10" ht="15.75" customHeight="1" x14ac:dyDescent="0.3">
      <c r="A56" s="240" t="str">
        <f>'Bug vs Exp'!B24</f>
        <v>Designation: Admin and Finance Officer</v>
      </c>
      <c r="B56" s="108"/>
      <c r="C56" s="239"/>
      <c r="D56" s="113"/>
      <c r="E56" s="108"/>
      <c r="F56" s="108"/>
      <c r="G56" s="185" t="str">
        <f>'Bug vs Exp'!V24</f>
        <v>Designation:  President</v>
      </c>
      <c r="H56" s="186"/>
      <c r="I56" s="115"/>
      <c r="J56" s="48"/>
    </row>
    <row r="57" spans="1:10" ht="26.25" customHeight="1" x14ac:dyDescent="0.3">
      <c r="A57" s="173" t="str">
        <f>'Bug vs Exp'!B25</f>
        <v>Date: 26 April 2019</v>
      </c>
      <c r="B57" s="108"/>
      <c r="C57" s="239"/>
      <c r="D57" s="113"/>
      <c r="E57" s="108"/>
      <c r="F57" s="108"/>
      <c r="G57" s="173" t="str">
        <f>'Bug vs Exp'!V25</f>
        <v>Date: 26 April 2019</v>
      </c>
      <c r="H57" s="186"/>
      <c r="I57" s="115"/>
    </row>
    <row r="58" spans="1:10" ht="15.75" customHeight="1" thickBot="1" x14ac:dyDescent="0.35">
      <c r="A58" s="247"/>
      <c r="B58" s="116"/>
      <c r="C58" s="248"/>
      <c r="D58" s="117"/>
      <c r="E58" s="116"/>
      <c r="F58" s="116"/>
      <c r="G58" s="249"/>
      <c r="H58" s="250"/>
      <c r="I58" s="246"/>
      <c r="J58" s="48"/>
    </row>
    <row r="59" spans="1:10" ht="15.75" customHeight="1" x14ac:dyDescent="0.35">
      <c r="A59" s="426"/>
      <c r="B59" s="426"/>
      <c r="C59" s="426"/>
      <c r="D59" s="426"/>
      <c r="E59" s="426"/>
      <c r="F59" s="426"/>
      <c r="G59" s="95"/>
      <c r="H59" s="121"/>
    </row>
    <row r="60" spans="1:10" s="96" customFormat="1" ht="15.75" customHeight="1" x14ac:dyDescent="0.35">
      <c r="C60" s="119"/>
      <c r="D60" s="120"/>
      <c r="G60" s="95"/>
      <c r="I60" s="95"/>
      <c r="J60" s="121"/>
    </row>
    <row r="61" spans="1:10" ht="15.75" customHeight="1" x14ac:dyDescent="0.35">
      <c r="A61" s="119"/>
      <c r="B61" s="119"/>
      <c r="C61" s="119"/>
      <c r="D61" s="122"/>
      <c r="E61" s="119"/>
      <c r="G61" s="123"/>
    </row>
    <row r="64" spans="1:10" ht="15.75" customHeight="1" x14ac:dyDescent="0.35">
      <c r="J64" s="48"/>
    </row>
  </sheetData>
  <mergeCells count="17">
    <mergeCell ref="B11:G11"/>
    <mergeCell ref="A6:H6"/>
    <mergeCell ref="A5:H5"/>
    <mergeCell ref="B51:C51"/>
    <mergeCell ref="A59:F59"/>
    <mergeCell ref="B9:E9"/>
    <mergeCell ref="B10:G10"/>
    <mergeCell ref="B42:G42"/>
    <mergeCell ref="B45:G45"/>
    <mergeCell ref="B48:G48"/>
    <mergeCell ref="B12:G12"/>
    <mergeCell ref="B33:F33"/>
    <mergeCell ref="A1:H1"/>
    <mergeCell ref="A2:H2"/>
    <mergeCell ref="A3:H3"/>
    <mergeCell ref="A4:H4"/>
    <mergeCell ref="B7:C7"/>
  </mergeCells>
  <pageMargins left="0.25" right="0.25" top="0.38" bottom="0.36" header="0.3" footer="0.3"/>
  <pageSetup scale="7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selection activeCell="G14" sqref="G14"/>
    </sheetView>
  </sheetViews>
  <sheetFormatPr defaultRowHeight="14" x14ac:dyDescent="0.35"/>
  <cols>
    <col min="1" max="1" width="6" style="39" customWidth="1"/>
    <col min="2" max="2" width="6" style="39" hidden="1" customWidth="1"/>
    <col min="3" max="3" width="28.453125" style="39" customWidth="1"/>
    <col min="4" max="4" width="10" style="39" customWidth="1"/>
    <col min="5" max="5" width="18" style="38" customWidth="1"/>
    <col min="6" max="6" width="14.54296875" style="38" customWidth="1"/>
    <col min="7" max="7" width="13.54296875" style="38" customWidth="1"/>
    <col min="8" max="8" width="12.7265625" style="38" customWidth="1"/>
    <col min="9" max="11" width="18" style="38" customWidth="1"/>
    <col min="12" max="16" width="12.54296875" style="38" customWidth="1"/>
    <col min="17" max="20" width="15.453125" style="38" customWidth="1"/>
    <col min="21" max="21" width="21" style="38" customWidth="1"/>
    <col min="22" max="22" width="12.81640625" style="38" bestFit="1" customWidth="1"/>
    <col min="23" max="23" width="21.26953125" style="39" customWidth="1"/>
    <col min="24" max="24" width="9.1796875" style="39"/>
    <col min="25" max="25" width="11.54296875" style="39" customWidth="1"/>
    <col min="26" max="255" width="9.1796875" style="39"/>
    <col min="256" max="256" width="4" style="39" customWidth="1"/>
    <col min="257" max="257" width="6.54296875" style="39" customWidth="1"/>
    <col min="258" max="258" width="6" style="39" customWidth="1"/>
    <col min="259" max="259" width="33.54296875" style="39" customWidth="1"/>
    <col min="260" max="260" width="10" style="39" customWidth="1"/>
    <col min="261" max="261" width="18" style="39" customWidth="1"/>
    <col min="262" max="262" width="13.7265625" style="39" customWidth="1"/>
    <col min="263" max="263" width="13.54296875" style="39" customWidth="1"/>
    <col min="264" max="264" width="12.7265625" style="39" customWidth="1"/>
    <col min="265" max="267" width="18" style="39" customWidth="1"/>
    <col min="268" max="272" width="12.54296875" style="39" customWidth="1"/>
    <col min="273" max="276" width="15.453125" style="39" customWidth="1"/>
    <col min="277" max="277" width="21" style="39" customWidth="1"/>
    <col min="278" max="278" width="12.81640625" style="39" bestFit="1" customWidth="1"/>
    <col min="279" max="279" width="21.26953125" style="39" customWidth="1"/>
    <col min="280" max="280" width="9.1796875" style="39"/>
    <col min="281" max="281" width="11.54296875" style="39" customWidth="1"/>
    <col min="282" max="511" width="9.1796875" style="39"/>
    <col min="512" max="512" width="4" style="39" customWidth="1"/>
    <col min="513" max="513" width="6.54296875" style="39" customWidth="1"/>
    <col min="514" max="514" width="6" style="39" customWidth="1"/>
    <col min="515" max="515" width="33.54296875" style="39" customWidth="1"/>
    <col min="516" max="516" width="10" style="39" customWidth="1"/>
    <col min="517" max="517" width="18" style="39" customWidth="1"/>
    <col min="518" max="518" width="13.7265625" style="39" customWidth="1"/>
    <col min="519" max="519" width="13.54296875" style="39" customWidth="1"/>
    <col min="520" max="520" width="12.7265625" style="39" customWidth="1"/>
    <col min="521" max="523" width="18" style="39" customWidth="1"/>
    <col min="524" max="528" width="12.54296875" style="39" customWidth="1"/>
    <col min="529" max="532" width="15.453125" style="39" customWidth="1"/>
    <col min="533" max="533" width="21" style="39" customWidth="1"/>
    <col min="534" max="534" width="12.81640625" style="39" bestFit="1" customWidth="1"/>
    <col min="535" max="535" width="21.26953125" style="39" customWidth="1"/>
    <col min="536" max="536" width="9.1796875" style="39"/>
    <col min="537" max="537" width="11.54296875" style="39" customWidth="1"/>
    <col min="538" max="767" width="9.1796875" style="39"/>
    <col min="768" max="768" width="4" style="39" customWidth="1"/>
    <col min="769" max="769" width="6.54296875" style="39" customWidth="1"/>
    <col min="770" max="770" width="6" style="39" customWidth="1"/>
    <col min="771" max="771" width="33.54296875" style="39" customWidth="1"/>
    <col min="772" max="772" width="10" style="39" customWidth="1"/>
    <col min="773" max="773" width="18" style="39" customWidth="1"/>
    <col min="774" max="774" width="13.7265625" style="39" customWidth="1"/>
    <col min="775" max="775" width="13.54296875" style="39" customWidth="1"/>
    <col min="776" max="776" width="12.7265625" style="39" customWidth="1"/>
    <col min="777" max="779" width="18" style="39" customWidth="1"/>
    <col min="780" max="784" width="12.54296875" style="39" customWidth="1"/>
    <col min="785" max="788" width="15.453125" style="39" customWidth="1"/>
    <col min="789" max="789" width="21" style="39" customWidth="1"/>
    <col min="790" max="790" width="12.81640625" style="39" bestFit="1" customWidth="1"/>
    <col min="791" max="791" width="21.26953125" style="39" customWidth="1"/>
    <col min="792" max="792" width="9.1796875" style="39"/>
    <col min="793" max="793" width="11.54296875" style="39" customWidth="1"/>
    <col min="794" max="1023" width="9.1796875" style="39"/>
    <col min="1024" max="1024" width="4" style="39" customWidth="1"/>
    <col min="1025" max="1025" width="6.54296875" style="39" customWidth="1"/>
    <col min="1026" max="1026" width="6" style="39" customWidth="1"/>
    <col min="1027" max="1027" width="33.54296875" style="39" customWidth="1"/>
    <col min="1028" max="1028" width="10" style="39" customWidth="1"/>
    <col min="1029" max="1029" width="18" style="39" customWidth="1"/>
    <col min="1030" max="1030" width="13.7265625" style="39" customWidth="1"/>
    <col min="1031" max="1031" width="13.54296875" style="39" customWidth="1"/>
    <col min="1032" max="1032" width="12.7265625" style="39" customWidth="1"/>
    <col min="1033" max="1035" width="18" style="39" customWidth="1"/>
    <col min="1036" max="1040" width="12.54296875" style="39" customWidth="1"/>
    <col min="1041" max="1044" width="15.453125" style="39" customWidth="1"/>
    <col min="1045" max="1045" width="21" style="39" customWidth="1"/>
    <col min="1046" max="1046" width="12.81640625" style="39" bestFit="1" customWidth="1"/>
    <col min="1047" max="1047" width="21.26953125" style="39" customWidth="1"/>
    <col min="1048" max="1048" width="9.1796875" style="39"/>
    <col min="1049" max="1049" width="11.54296875" style="39" customWidth="1"/>
    <col min="1050" max="1279" width="9.1796875" style="39"/>
    <col min="1280" max="1280" width="4" style="39" customWidth="1"/>
    <col min="1281" max="1281" width="6.54296875" style="39" customWidth="1"/>
    <col min="1282" max="1282" width="6" style="39" customWidth="1"/>
    <col min="1283" max="1283" width="33.54296875" style="39" customWidth="1"/>
    <col min="1284" max="1284" width="10" style="39" customWidth="1"/>
    <col min="1285" max="1285" width="18" style="39" customWidth="1"/>
    <col min="1286" max="1286" width="13.7265625" style="39" customWidth="1"/>
    <col min="1287" max="1287" width="13.54296875" style="39" customWidth="1"/>
    <col min="1288" max="1288" width="12.7265625" style="39" customWidth="1"/>
    <col min="1289" max="1291" width="18" style="39" customWidth="1"/>
    <col min="1292" max="1296" width="12.54296875" style="39" customWidth="1"/>
    <col min="1297" max="1300" width="15.453125" style="39" customWidth="1"/>
    <col min="1301" max="1301" width="21" style="39" customWidth="1"/>
    <col min="1302" max="1302" width="12.81640625" style="39" bestFit="1" customWidth="1"/>
    <col min="1303" max="1303" width="21.26953125" style="39" customWidth="1"/>
    <col min="1304" max="1304" width="9.1796875" style="39"/>
    <col min="1305" max="1305" width="11.54296875" style="39" customWidth="1"/>
    <col min="1306" max="1535" width="9.1796875" style="39"/>
    <col min="1536" max="1536" width="4" style="39" customWidth="1"/>
    <col min="1537" max="1537" width="6.54296875" style="39" customWidth="1"/>
    <col min="1538" max="1538" width="6" style="39" customWidth="1"/>
    <col min="1539" max="1539" width="33.54296875" style="39" customWidth="1"/>
    <col min="1540" max="1540" width="10" style="39" customWidth="1"/>
    <col min="1541" max="1541" width="18" style="39" customWidth="1"/>
    <col min="1542" max="1542" width="13.7265625" style="39" customWidth="1"/>
    <col min="1543" max="1543" width="13.54296875" style="39" customWidth="1"/>
    <col min="1544" max="1544" width="12.7265625" style="39" customWidth="1"/>
    <col min="1545" max="1547" width="18" style="39" customWidth="1"/>
    <col min="1548" max="1552" width="12.54296875" style="39" customWidth="1"/>
    <col min="1553" max="1556" width="15.453125" style="39" customWidth="1"/>
    <col min="1557" max="1557" width="21" style="39" customWidth="1"/>
    <col min="1558" max="1558" width="12.81640625" style="39" bestFit="1" customWidth="1"/>
    <col min="1559" max="1559" width="21.26953125" style="39" customWidth="1"/>
    <col min="1560" max="1560" width="9.1796875" style="39"/>
    <col min="1561" max="1561" width="11.54296875" style="39" customWidth="1"/>
    <col min="1562" max="1791" width="9.1796875" style="39"/>
    <col min="1792" max="1792" width="4" style="39" customWidth="1"/>
    <col min="1793" max="1793" width="6.54296875" style="39" customWidth="1"/>
    <col min="1794" max="1794" width="6" style="39" customWidth="1"/>
    <col min="1795" max="1795" width="33.54296875" style="39" customWidth="1"/>
    <col min="1796" max="1796" width="10" style="39" customWidth="1"/>
    <col min="1797" max="1797" width="18" style="39" customWidth="1"/>
    <col min="1798" max="1798" width="13.7265625" style="39" customWidth="1"/>
    <col min="1799" max="1799" width="13.54296875" style="39" customWidth="1"/>
    <col min="1800" max="1800" width="12.7265625" style="39" customWidth="1"/>
    <col min="1801" max="1803" width="18" style="39" customWidth="1"/>
    <col min="1804" max="1808" width="12.54296875" style="39" customWidth="1"/>
    <col min="1809" max="1812" width="15.453125" style="39" customWidth="1"/>
    <col min="1813" max="1813" width="21" style="39" customWidth="1"/>
    <col min="1814" max="1814" width="12.81640625" style="39" bestFit="1" customWidth="1"/>
    <col min="1815" max="1815" width="21.26953125" style="39" customWidth="1"/>
    <col min="1816" max="1816" width="9.1796875" style="39"/>
    <col min="1817" max="1817" width="11.54296875" style="39" customWidth="1"/>
    <col min="1818" max="2047" width="9.1796875" style="39"/>
    <col min="2048" max="2048" width="4" style="39" customWidth="1"/>
    <col min="2049" max="2049" width="6.54296875" style="39" customWidth="1"/>
    <col min="2050" max="2050" width="6" style="39" customWidth="1"/>
    <col min="2051" max="2051" width="33.54296875" style="39" customWidth="1"/>
    <col min="2052" max="2052" width="10" style="39" customWidth="1"/>
    <col min="2053" max="2053" width="18" style="39" customWidth="1"/>
    <col min="2054" max="2054" width="13.7265625" style="39" customWidth="1"/>
    <col min="2055" max="2055" width="13.54296875" style="39" customWidth="1"/>
    <col min="2056" max="2056" width="12.7265625" style="39" customWidth="1"/>
    <col min="2057" max="2059" width="18" style="39" customWidth="1"/>
    <col min="2060" max="2064" width="12.54296875" style="39" customWidth="1"/>
    <col min="2065" max="2068" width="15.453125" style="39" customWidth="1"/>
    <col min="2069" max="2069" width="21" style="39" customWidth="1"/>
    <col min="2070" max="2070" width="12.81640625" style="39" bestFit="1" customWidth="1"/>
    <col min="2071" max="2071" width="21.26953125" style="39" customWidth="1"/>
    <col min="2072" max="2072" width="9.1796875" style="39"/>
    <col min="2073" max="2073" width="11.54296875" style="39" customWidth="1"/>
    <col min="2074" max="2303" width="9.1796875" style="39"/>
    <col min="2304" max="2304" width="4" style="39" customWidth="1"/>
    <col min="2305" max="2305" width="6.54296875" style="39" customWidth="1"/>
    <col min="2306" max="2306" width="6" style="39" customWidth="1"/>
    <col min="2307" max="2307" width="33.54296875" style="39" customWidth="1"/>
    <col min="2308" max="2308" width="10" style="39" customWidth="1"/>
    <col min="2309" max="2309" width="18" style="39" customWidth="1"/>
    <col min="2310" max="2310" width="13.7265625" style="39" customWidth="1"/>
    <col min="2311" max="2311" width="13.54296875" style="39" customWidth="1"/>
    <col min="2312" max="2312" width="12.7265625" style="39" customWidth="1"/>
    <col min="2313" max="2315" width="18" style="39" customWidth="1"/>
    <col min="2316" max="2320" width="12.54296875" style="39" customWidth="1"/>
    <col min="2321" max="2324" width="15.453125" style="39" customWidth="1"/>
    <col min="2325" max="2325" width="21" style="39" customWidth="1"/>
    <col min="2326" max="2326" width="12.81640625" style="39" bestFit="1" customWidth="1"/>
    <col min="2327" max="2327" width="21.26953125" style="39" customWidth="1"/>
    <col min="2328" max="2328" width="9.1796875" style="39"/>
    <col min="2329" max="2329" width="11.54296875" style="39" customWidth="1"/>
    <col min="2330" max="2559" width="9.1796875" style="39"/>
    <col min="2560" max="2560" width="4" style="39" customWidth="1"/>
    <col min="2561" max="2561" width="6.54296875" style="39" customWidth="1"/>
    <col min="2562" max="2562" width="6" style="39" customWidth="1"/>
    <col min="2563" max="2563" width="33.54296875" style="39" customWidth="1"/>
    <col min="2564" max="2564" width="10" style="39" customWidth="1"/>
    <col min="2565" max="2565" width="18" style="39" customWidth="1"/>
    <col min="2566" max="2566" width="13.7265625" style="39" customWidth="1"/>
    <col min="2567" max="2567" width="13.54296875" style="39" customWidth="1"/>
    <col min="2568" max="2568" width="12.7265625" style="39" customWidth="1"/>
    <col min="2569" max="2571" width="18" style="39" customWidth="1"/>
    <col min="2572" max="2576" width="12.54296875" style="39" customWidth="1"/>
    <col min="2577" max="2580" width="15.453125" style="39" customWidth="1"/>
    <col min="2581" max="2581" width="21" style="39" customWidth="1"/>
    <col min="2582" max="2582" width="12.81640625" style="39" bestFit="1" customWidth="1"/>
    <col min="2583" max="2583" width="21.26953125" style="39" customWidth="1"/>
    <col min="2584" max="2584" width="9.1796875" style="39"/>
    <col min="2585" max="2585" width="11.54296875" style="39" customWidth="1"/>
    <col min="2586" max="2815" width="9.1796875" style="39"/>
    <col min="2816" max="2816" width="4" style="39" customWidth="1"/>
    <col min="2817" max="2817" width="6.54296875" style="39" customWidth="1"/>
    <col min="2818" max="2818" width="6" style="39" customWidth="1"/>
    <col min="2819" max="2819" width="33.54296875" style="39" customWidth="1"/>
    <col min="2820" max="2820" width="10" style="39" customWidth="1"/>
    <col min="2821" max="2821" width="18" style="39" customWidth="1"/>
    <col min="2822" max="2822" width="13.7265625" style="39" customWidth="1"/>
    <col min="2823" max="2823" width="13.54296875" style="39" customWidth="1"/>
    <col min="2824" max="2824" width="12.7265625" style="39" customWidth="1"/>
    <col min="2825" max="2827" width="18" style="39" customWidth="1"/>
    <col min="2828" max="2832" width="12.54296875" style="39" customWidth="1"/>
    <col min="2833" max="2836" width="15.453125" style="39" customWidth="1"/>
    <col min="2837" max="2837" width="21" style="39" customWidth="1"/>
    <col min="2838" max="2838" width="12.81640625" style="39" bestFit="1" customWidth="1"/>
    <col min="2839" max="2839" width="21.26953125" style="39" customWidth="1"/>
    <col min="2840" max="2840" width="9.1796875" style="39"/>
    <col min="2841" max="2841" width="11.54296875" style="39" customWidth="1"/>
    <col min="2842" max="3071" width="9.1796875" style="39"/>
    <col min="3072" max="3072" width="4" style="39" customWidth="1"/>
    <col min="3073" max="3073" width="6.54296875" style="39" customWidth="1"/>
    <col min="3074" max="3074" width="6" style="39" customWidth="1"/>
    <col min="3075" max="3075" width="33.54296875" style="39" customWidth="1"/>
    <col min="3076" max="3076" width="10" style="39" customWidth="1"/>
    <col min="3077" max="3077" width="18" style="39" customWidth="1"/>
    <col min="3078" max="3078" width="13.7265625" style="39" customWidth="1"/>
    <col min="3079" max="3079" width="13.54296875" style="39" customWidth="1"/>
    <col min="3080" max="3080" width="12.7265625" style="39" customWidth="1"/>
    <col min="3081" max="3083" width="18" style="39" customWidth="1"/>
    <col min="3084" max="3088" width="12.54296875" style="39" customWidth="1"/>
    <col min="3089" max="3092" width="15.453125" style="39" customWidth="1"/>
    <col min="3093" max="3093" width="21" style="39" customWidth="1"/>
    <col min="3094" max="3094" width="12.81640625" style="39" bestFit="1" customWidth="1"/>
    <col min="3095" max="3095" width="21.26953125" style="39" customWidth="1"/>
    <col min="3096" max="3096" width="9.1796875" style="39"/>
    <col min="3097" max="3097" width="11.54296875" style="39" customWidth="1"/>
    <col min="3098" max="3327" width="9.1796875" style="39"/>
    <col min="3328" max="3328" width="4" style="39" customWidth="1"/>
    <col min="3329" max="3329" width="6.54296875" style="39" customWidth="1"/>
    <col min="3330" max="3330" width="6" style="39" customWidth="1"/>
    <col min="3331" max="3331" width="33.54296875" style="39" customWidth="1"/>
    <col min="3332" max="3332" width="10" style="39" customWidth="1"/>
    <col min="3333" max="3333" width="18" style="39" customWidth="1"/>
    <col min="3334" max="3334" width="13.7265625" style="39" customWidth="1"/>
    <col min="3335" max="3335" width="13.54296875" style="39" customWidth="1"/>
    <col min="3336" max="3336" width="12.7265625" style="39" customWidth="1"/>
    <col min="3337" max="3339" width="18" style="39" customWidth="1"/>
    <col min="3340" max="3344" width="12.54296875" style="39" customWidth="1"/>
    <col min="3345" max="3348" width="15.453125" style="39" customWidth="1"/>
    <col min="3349" max="3349" width="21" style="39" customWidth="1"/>
    <col min="3350" max="3350" width="12.81640625" style="39" bestFit="1" customWidth="1"/>
    <col min="3351" max="3351" width="21.26953125" style="39" customWidth="1"/>
    <col min="3352" max="3352" width="9.1796875" style="39"/>
    <col min="3353" max="3353" width="11.54296875" style="39" customWidth="1"/>
    <col min="3354" max="3583" width="9.1796875" style="39"/>
    <col min="3584" max="3584" width="4" style="39" customWidth="1"/>
    <col min="3585" max="3585" width="6.54296875" style="39" customWidth="1"/>
    <col min="3586" max="3586" width="6" style="39" customWidth="1"/>
    <col min="3587" max="3587" width="33.54296875" style="39" customWidth="1"/>
    <col min="3588" max="3588" width="10" style="39" customWidth="1"/>
    <col min="3589" max="3589" width="18" style="39" customWidth="1"/>
    <col min="3590" max="3590" width="13.7265625" style="39" customWidth="1"/>
    <col min="3591" max="3591" width="13.54296875" style="39" customWidth="1"/>
    <col min="3592" max="3592" width="12.7265625" style="39" customWidth="1"/>
    <col min="3593" max="3595" width="18" style="39" customWidth="1"/>
    <col min="3596" max="3600" width="12.54296875" style="39" customWidth="1"/>
    <col min="3601" max="3604" width="15.453125" style="39" customWidth="1"/>
    <col min="3605" max="3605" width="21" style="39" customWidth="1"/>
    <col min="3606" max="3606" width="12.81640625" style="39" bestFit="1" customWidth="1"/>
    <col min="3607" max="3607" width="21.26953125" style="39" customWidth="1"/>
    <col min="3608" max="3608" width="9.1796875" style="39"/>
    <col min="3609" max="3609" width="11.54296875" style="39" customWidth="1"/>
    <col min="3610" max="3839" width="9.1796875" style="39"/>
    <col min="3840" max="3840" width="4" style="39" customWidth="1"/>
    <col min="3841" max="3841" width="6.54296875" style="39" customWidth="1"/>
    <col min="3842" max="3842" width="6" style="39" customWidth="1"/>
    <col min="3843" max="3843" width="33.54296875" style="39" customWidth="1"/>
    <col min="3844" max="3844" width="10" style="39" customWidth="1"/>
    <col min="3845" max="3845" width="18" style="39" customWidth="1"/>
    <col min="3846" max="3846" width="13.7265625" style="39" customWidth="1"/>
    <col min="3847" max="3847" width="13.54296875" style="39" customWidth="1"/>
    <col min="3848" max="3848" width="12.7265625" style="39" customWidth="1"/>
    <col min="3849" max="3851" width="18" style="39" customWidth="1"/>
    <col min="3852" max="3856" width="12.54296875" style="39" customWidth="1"/>
    <col min="3857" max="3860" width="15.453125" style="39" customWidth="1"/>
    <col min="3861" max="3861" width="21" style="39" customWidth="1"/>
    <col min="3862" max="3862" width="12.81640625" style="39" bestFit="1" customWidth="1"/>
    <col min="3863" max="3863" width="21.26953125" style="39" customWidth="1"/>
    <col min="3864" max="3864" width="9.1796875" style="39"/>
    <col min="3865" max="3865" width="11.54296875" style="39" customWidth="1"/>
    <col min="3866" max="4095" width="9.1796875" style="39"/>
    <col min="4096" max="4096" width="4" style="39" customWidth="1"/>
    <col min="4097" max="4097" width="6.54296875" style="39" customWidth="1"/>
    <col min="4098" max="4098" width="6" style="39" customWidth="1"/>
    <col min="4099" max="4099" width="33.54296875" style="39" customWidth="1"/>
    <col min="4100" max="4100" width="10" style="39" customWidth="1"/>
    <col min="4101" max="4101" width="18" style="39" customWidth="1"/>
    <col min="4102" max="4102" width="13.7265625" style="39" customWidth="1"/>
    <col min="4103" max="4103" width="13.54296875" style="39" customWidth="1"/>
    <col min="4104" max="4104" width="12.7265625" style="39" customWidth="1"/>
    <col min="4105" max="4107" width="18" style="39" customWidth="1"/>
    <col min="4108" max="4112" width="12.54296875" style="39" customWidth="1"/>
    <col min="4113" max="4116" width="15.453125" style="39" customWidth="1"/>
    <col min="4117" max="4117" width="21" style="39" customWidth="1"/>
    <col min="4118" max="4118" width="12.81640625" style="39" bestFit="1" customWidth="1"/>
    <col min="4119" max="4119" width="21.26953125" style="39" customWidth="1"/>
    <col min="4120" max="4120" width="9.1796875" style="39"/>
    <col min="4121" max="4121" width="11.54296875" style="39" customWidth="1"/>
    <col min="4122" max="4351" width="9.1796875" style="39"/>
    <col min="4352" max="4352" width="4" style="39" customWidth="1"/>
    <col min="4353" max="4353" width="6.54296875" style="39" customWidth="1"/>
    <col min="4354" max="4354" width="6" style="39" customWidth="1"/>
    <col min="4355" max="4355" width="33.54296875" style="39" customWidth="1"/>
    <col min="4356" max="4356" width="10" style="39" customWidth="1"/>
    <col min="4357" max="4357" width="18" style="39" customWidth="1"/>
    <col min="4358" max="4358" width="13.7265625" style="39" customWidth="1"/>
    <col min="4359" max="4359" width="13.54296875" style="39" customWidth="1"/>
    <col min="4360" max="4360" width="12.7265625" style="39" customWidth="1"/>
    <col min="4361" max="4363" width="18" style="39" customWidth="1"/>
    <col min="4364" max="4368" width="12.54296875" style="39" customWidth="1"/>
    <col min="4369" max="4372" width="15.453125" style="39" customWidth="1"/>
    <col min="4373" max="4373" width="21" style="39" customWidth="1"/>
    <col min="4374" max="4374" width="12.81640625" style="39" bestFit="1" customWidth="1"/>
    <col min="4375" max="4375" width="21.26953125" style="39" customWidth="1"/>
    <col min="4376" max="4376" width="9.1796875" style="39"/>
    <col min="4377" max="4377" width="11.54296875" style="39" customWidth="1"/>
    <col min="4378" max="4607" width="9.1796875" style="39"/>
    <col min="4608" max="4608" width="4" style="39" customWidth="1"/>
    <col min="4609" max="4609" width="6.54296875" style="39" customWidth="1"/>
    <col min="4610" max="4610" width="6" style="39" customWidth="1"/>
    <col min="4611" max="4611" width="33.54296875" style="39" customWidth="1"/>
    <col min="4612" max="4612" width="10" style="39" customWidth="1"/>
    <col min="4613" max="4613" width="18" style="39" customWidth="1"/>
    <col min="4614" max="4614" width="13.7265625" style="39" customWidth="1"/>
    <col min="4615" max="4615" width="13.54296875" style="39" customWidth="1"/>
    <col min="4616" max="4616" width="12.7265625" style="39" customWidth="1"/>
    <col min="4617" max="4619" width="18" style="39" customWidth="1"/>
    <col min="4620" max="4624" width="12.54296875" style="39" customWidth="1"/>
    <col min="4625" max="4628" width="15.453125" style="39" customWidth="1"/>
    <col min="4629" max="4629" width="21" style="39" customWidth="1"/>
    <col min="4630" max="4630" width="12.81640625" style="39" bestFit="1" customWidth="1"/>
    <col min="4631" max="4631" width="21.26953125" style="39" customWidth="1"/>
    <col min="4632" max="4632" width="9.1796875" style="39"/>
    <col min="4633" max="4633" width="11.54296875" style="39" customWidth="1"/>
    <col min="4634" max="4863" width="9.1796875" style="39"/>
    <col min="4864" max="4864" width="4" style="39" customWidth="1"/>
    <col min="4865" max="4865" width="6.54296875" style="39" customWidth="1"/>
    <col min="4866" max="4866" width="6" style="39" customWidth="1"/>
    <col min="4867" max="4867" width="33.54296875" style="39" customWidth="1"/>
    <col min="4868" max="4868" width="10" style="39" customWidth="1"/>
    <col min="4869" max="4869" width="18" style="39" customWidth="1"/>
    <col min="4870" max="4870" width="13.7265625" style="39" customWidth="1"/>
    <col min="4871" max="4871" width="13.54296875" style="39" customWidth="1"/>
    <col min="4872" max="4872" width="12.7265625" style="39" customWidth="1"/>
    <col min="4873" max="4875" width="18" style="39" customWidth="1"/>
    <col min="4876" max="4880" width="12.54296875" style="39" customWidth="1"/>
    <col min="4881" max="4884" width="15.453125" style="39" customWidth="1"/>
    <col min="4885" max="4885" width="21" style="39" customWidth="1"/>
    <col min="4886" max="4886" width="12.81640625" style="39" bestFit="1" customWidth="1"/>
    <col min="4887" max="4887" width="21.26953125" style="39" customWidth="1"/>
    <col min="4888" max="4888" width="9.1796875" style="39"/>
    <col min="4889" max="4889" width="11.54296875" style="39" customWidth="1"/>
    <col min="4890" max="5119" width="9.1796875" style="39"/>
    <col min="5120" max="5120" width="4" style="39" customWidth="1"/>
    <col min="5121" max="5121" width="6.54296875" style="39" customWidth="1"/>
    <col min="5122" max="5122" width="6" style="39" customWidth="1"/>
    <col min="5123" max="5123" width="33.54296875" style="39" customWidth="1"/>
    <col min="5124" max="5124" width="10" style="39" customWidth="1"/>
    <col min="5125" max="5125" width="18" style="39" customWidth="1"/>
    <col min="5126" max="5126" width="13.7265625" style="39" customWidth="1"/>
    <col min="5127" max="5127" width="13.54296875" style="39" customWidth="1"/>
    <col min="5128" max="5128" width="12.7265625" style="39" customWidth="1"/>
    <col min="5129" max="5131" width="18" style="39" customWidth="1"/>
    <col min="5132" max="5136" width="12.54296875" style="39" customWidth="1"/>
    <col min="5137" max="5140" width="15.453125" style="39" customWidth="1"/>
    <col min="5141" max="5141" width="21" style="39" customWidth="1"/>
    <col min="5142" max="5142" width="12.81640625" style="39" bestFit="1" customWidth="1"/>
    <col min="5143" max="5143" width="21.26953125" style="39" customWidth="1"/>
    <col min="5144" max="5144" width="9.1796875" style="39"/>
    <col min="5145" max="5145" width="11.54296875" style="39" customWidth="1"/>
    <col min="5146" max="5375" width="9.1796875" style="39"/>
    <col min="5376" max="5376" width="4" style="39" customWidth="1"/>
    <col min="5377" max="5377" width="6.54296875" style="39" customWidth="1"/>
    <col min="5378" max="5378" width="6" style="39" customWidth="1"/>
    <col min="5379" max="5379" width="33.54296875" style="39" customWidth="1"/>
    <col min="5380" max="5380" width="10" style="39" customWidth="1"/>
    <col min="5381" max="5381" width="18" style="39" customWidth="1"/>
    <col min="5382" max="5382" width="13.7265625" style="39" customWidth="1"/>
    <col min="5383" max="5383" width="13.54296875" style="39" customWidth="1"/>
    <col min="5384" max="5384" width="12.7265625" style="39" customWidth="1"/>
    <col min="5385" max="5387" width="18" style="39" customWidth="1"/>
    <col min="5388" max="5392" width="12.54296875" style="39" customWidth="1"/>
    <col min="5393" max="5396" width="15.453125" style="39" customWidth="1"/>
    <col min="5397" max="5397" width="21" style="39" customWidth="1"/>
    <col min="5398" max="5398" width="12.81640625" style="39" bestFit="1" customWidth="1"/>
    <col min="5399" max="5399" width="21.26953125" style="39" customWidth="1"/>
    <col min="5400" max="5400" width="9.1796875" style="39"/>
    <col min="5401" max="5401" width="11.54296875" style="39" customWidth="1"/>
    <col min="5402" max="5631" width="9.1796875" style="39"/>
    <col min="5632" max="5632" width="4" style="39" customWidth="1"/>
    <col min="5633" max="5633" width="6.54296875" style="39" customWidth="1"/>
    <col min="5634" max="5634" width="6" style="39" customWidth="1"/>
    <col min="5635" max="5635" width="33.54296875" style="39" customWidth="1"/>
    <col min="5636" max="5636" width="10" style="39" customWidth="1"/>
    <col min="5637" max="5637" width="18" style="39" customWidth="1"/>
    <col min="5638" max="5638" width="13.7265625" style="39" customWidth="1"/>
    <col min="5639" max="5639" width="13.54296875" style="39" customWidth="1"/>
    <col min="5640" max="5640" width="12.7265625" style="39" customWidth="1"/>
    <col min="5641" max="5643" width="18" style="39" customWidth="1"/>
    <col min="5644" max="5648" width="12.54296875" style="39" customWidth="1"/>
    <col min="5649" max="5652" width="15.453125" style="39" customWidth="1"/>
    <col min="5653" max="5653" width="21" style="39" customWidth="1"/>
    <col min="5654" max="5654" width="12.81640625" style="39" bestFit="1" customWidth="1"/>
    <col min="5655" max="5655" width="21.26953125" style="39" customWidth="1"/>
    <col min="5656" max="5656" width="9.1796875" style="39"/>
    <col min="5657" max="5657" width="11.54296875" style="39" customWidth="1"/>
    <col min="5658" max="5887" width="9.1796875" style="39"/>
    <col min="5888" max="5888" width="4" style="39" customWidth="1"/>
    <col min="5889" max="5889" width="6.54296875" style="39" customWidth="1"/>
    <col min="5890" max="5890" width="6" style="39" customWidth="1"/>
    <col min="5891" max="5891" width="33.54296875" style="39" customWidth="1"/>
    <col min="5892" max="5892" width="10" style="39" customWidth="1"/>
    <col min="5893" max="5893" width="18" style="39" customWidth="1"/>
    <col min="5894" max="5894" width="13.7265625" style="39" customWidth="1"/>
    <col min="5895" max="5895" width="13.54296875" style="39" customWidth="1"/>
    <col min="5896" max="5896" width="12.7265625" style="39" customWidth="1"/>
    <col min="5897" max="5899" width="18" style="39" customWidth="1"/>
    <col min="5900" max="5904" width="12.54296875" style="39" customWidth="1"/>
    <col min="5905" max="5908" width="15.453125" style="39" customWidth="1"/>
    <col min="5909" max="5909" width="21" style="39" customWidth="1"/>
    <col min="5910" max="5910" width="12.81640625" style="39" bestFit="1" customWidth="1"/>
    <col min="5911" max="5911" width="21.26953125" style="39" customWidth="1"/>
    <col min="5912" max="5912" width="9.1796875" style="39"/>
    <col min="5913" max="5913" width="11.54296875" style="39" customWidth="1"/>
    <col min="5914" max="6143" width="9.1796875" style="39"/>
    <col min="6144" max="6144" width="4" style="39" customWidth="1"/>
    <col min="6145" max="6145" width="6.54296875" style="39" customWidth="1"/>
    <col min="6146" max="6146" width="6" style="39" customWidth="1"/>
    <col min="6147" max="6147" width="33.54296875" style="39" customWidth="1"/>
    <col min="6148" max="6148" width="10" style="39" customWidth="1"/>
    <col min="6149" max="6149" width="18" style="39" customWidth="1"/>
    <col min="6150" max="6150" width="13.7265625" style="39" customWidth="1"/>
    <col min="6151" max="6151" width="13.54296875" style="39" customWidth="1"/>
    <col min="6152" max="6152" width="12.7265625" style="39" customWidth="1"/>
    <col min="6153" max="6155" width="18" style="39" customWidth="1"/>
    <col min="6156" max="6160" width="12.54296875" style="39" customWidth="1"/>
    <col min="6161" max="6164" width="15.453125" style="39" customWidth="1"/>
    <col min="6165" max="6165" width="21" style="39" customWidth="1"/>
    <col min="6166" max="6166" width="12.81640625" style="39" bestFit="1" customWidth="1"/>
    <col min="6167" max="6167" width="21.26953125" style="39" customWidth="1"/>
    <col min="6168" max="6168" width="9.1796875" style="39"/>
    <col min="6169" max="6169" width="11.54296875" style="39" customWidth="1"/>
    <col min="6170" max="6399" width="9.1796875" style="39"/>
    <col min="6400" max="6400" width="4" style="39" customWidth="1"/>
    <col min="6401" max="6401" width="6.54296875" style="39" customWidth="1"/>
    <col min="6402" max="6402" width="6" style="39" customWidth="1"/>
    <col min="6403" max="6403" width="33.54296875" style="39" customWidth="1"/>
    <col min="6404" max="6404" width="10" style="39" customWidth="1"/>
    <col min="6405" max="6405" width="18" style="39" customWidth="1"/>
    <col min="6406" max="6406" width="13.7265625" style="39" customWidth="1"/>
    <col min="6407" max="6407" width="13.54296875" style="39" customWidth="1"/>
    <col min="6408" max="6408" width="12.7265625" style="39" customWidth="1"/>
    <col min="6409" max="6411" width="18" style="39" customWidth="1"/>
    <col min="6412" max="6416" width="12.54296875" style="39" customWidth="1"/>
    <col min="6417" max="6420" width="15.453125" style="39" customWidth="1"/>
    <col min="6421" max="6421" width="21" style="39" customWidth="1"/>
    <col min="6422" max="6422" width="12.81640625" style="39" bestFit="1" customWidth="1"/>
    <col min="6423" max="6423" width="21.26953125" style="39" customWidth="1"/>
    <col min="6424" max="6424" width="9.1796875" style="39"/>
    <col min="6425" max="6425" width="11.54296875" style="39" customWidth="1"/>
    <col min="6426" max="6655" width="9.1796875" style="39"/>
    <col min="6656" max="6656" width="4" style="39" customWidth="1"/>
    <col min="6657" max="6657" width="6.54296875" style="39" customWidth="1"/>
    <col min="6658" max="6658" width="6" style="39" customWidth="1"/>
    <col min="6659" max="6659" width="33.54296875" style="39" customWidth="1"/>
    <col min="6660" max="6660" width="10" style="39" customWidth="1"/>
    <col min="6661" max="6661" width="18" style="39" customWidth="1"/>
    <col min="6662" max="6662" width="13.7265625" style="39" customWidth="1"/>
    <col min="6663" max="6663" width="13.54296875" style="39" customWidth="1"/>
    <col min="6664" max="6664" width="12.7265625" style="39" customWidth="1"/>
    <col min="6665" max="6667" width="18" style="39" customWidth="1"/>
    <col min="6668" max="6672" width="12.54296875" style="39" customWidth="1"/>
    <col min="6673" max="6676" width="15.453125" style="39" customWidth="1"/>
    <col min="6677" max="6677" width="21" style="39" customWidth="1"/>
    <col min="6678" max="6678" width="12.81640625" style="39" bestFit="1" customWidth="1"/>
    <col min="6679" max="6679" width="21.26953125" style="39" customWidth="1"/>
    <col min="6680" max="6680" width="9.1796875" style="39"/>
    <col min="6681" max="6681" width="11.54296875" style="39" customWidth="1"/>
    <col min="6682" max="6911" width="9.1796875" style="39"/>
    <col min="6912" max="6912" width="4" style="39" customWidth="1"/>
    <col min="6913" max="6913" width="6.54296875" style="39" customWidth="1"/>
    <col min="6914" max="6914" width="6" style="39" customWidth="1"/>
    <col min="6915" max="6915" width="33.54296875" style="39" customWidth="1"/>
    <col min="6916" max="6916" width="10" style="39" customWidth="1"/>
    <col min="6917" max="6917" width="18" style="39" customWidth="1"/>
    <col min="6918" max="6918" width="13.7265625" style="39" customWidth="1"/>
    <col min="6919" max="6919" width="13.54296875" style="39" customWidth="1"/>
    <col min="6920" max="6920" width="12.7265625" style="39" customWidth="1"/>
    <col min="6921" max="6923" width="18" style="39" customWidth="1"/>
    <col min="6924" max="6928" width="12.54296875" style="39" customWidth="1"/>
    <col min="6929" max="6932" width="15.453125" style="39" customWidth="1"/>
    <col min="6933" max="6933" width="21" style="39" customWidth="1"/>
    <col min="6934" max="6934" width="12.81640625" style="39" bestFit="1" customWidth="1"/>
    <col min="6935" max="6935" width="21.26953125" style="39" customWidth="1"/>
    <col min="6936" max="6936" width="9.1796875" style="39"/>
    <col min="6937" max="6937" width="11.54296875" style="39" customWidth="1"/>
    <col min="6938" max="7167" width="9.1796875" style="39"/>
    <col min="7168" max="7168" width="4" style="39" customWidth="1"/>
    <col min="7169" max="7169" width="6.54296875" style="39" customWidth="1"/>
    <col min="7170" max="7170" width="6" style="39" customWidth="1"/>
    <col min="7171" max="7171" width="33.54296875" style="39" customWidth="1"/>
    <col min="7172" max="7172" width="10" style="39" customWidth="1"/>
    <col min="7173" max="7173" width="18" style="39" customWidth="1"/>
    <col min="7174" max="7174" width="13.7265625" style="39" customWidth="1"/>
    <col min="7175" max="7175" width="13.54296875" style="39" customWidth="1"/>
    <col min="7176" max="7176" width="12.7265625" style="39" customWidth="1"/>
    <col min="7177" max="7179" width="18" style="39" customWidth="1"/>
    <col min="7180" max="7184" width="12.54296875" style="39" customWidth="1"/>
    <col min="7185" max="7188" width="15.453125" style="39" customWidth="1"/>
    <col min="7189" max="7189" width="21" style="39" customWidth="1"/>
    <col min="7190" max="7190" width="12.81640625" style="39" bestFit="1" customWidth="1"/>
    <col min="7191" max="7191" width="21.26953125" style="39" customWidth="1"/>
    <col min="7192" max="7192" width="9.1796875" style="39"/>
    <col min="7193" max="7193" width="11.54296875" style="39" customWidth="1"/>
    <col min="7194" max="7423" width="9.1796875" style="39"/>
    <col min="7424" max="7424" width="4" style="39" customWidth="1"/>
    <col min="7425" max="7425" width="6.54296875" style="39" customWidth="1"/>
    <col min="7426" max="7426" width="6" style="39" customWidth="1"/>
    <col min="7427" max="7427" width="33.54296875" style="39" customWidth="1"/>
    <col min="7428" max="7428" width="10" style="39" customWidth="1"/>
    <col min="7429" max="7429" width="18" style="39" customWidth="1"/>
    <col min="7430" max="7430" width="13.7265625" style="39" customWidth="1"/>
    <col min="7431" max="7431" width="13.54296875" style="39" customWidth="1"/>
    <col min="7432" max="7432" width="12.7265625" style="39" customWidth="1"/>
    <col min="7433" max="7435" width="18" style="39" customWidth="1"/>
    <col min="7436" max="7440" width="12.54296875" style="39" customWidth="1"/>
    <col min="7441" max="7444" width="15.453125" style="39" customWidth="1"/>
    <col min="7445" max="7445" width="21" style="39" customWidth="1"/>
    <col min="7446" max="7446" width="12.81640625" style="39" bestFit="1" customWidth="1"/>
    <col min="7447" max="7447" width="21.26953125" style="39" customWidth="1"/>
    <col min="7448" max="7448" width="9.1796875" style="39"/>
    <col min="7449" max="7449" width="11.54296875" style="39" customWidth="1"/>
    <col min="7450" max="7679" width="9.1796875" style="39"/>
    <col min="7680" max="7680" width="4" style="39" customWidth="1"/>
    <col min="7681" max="7681" width="6.54296875" style="39" customWidth="1"/>
    <col min="7682" max="7682" width="6" style="39" customWidth="1"/>
    <col min="7683" max="7683" width="33.54296875" style="39" customWidth="1"/>
    <col min="7684" max="7684" width="10" style="39" customWidth="1"/>
    <col min="7685" max="7685" width="18" style="39" customWidth="1"/>
    <col min="7686" max="7686" width="13.7265625" style="39" customWidth="1"/>
    <col min="7687" max="7687" width="13.54296875" style="39" customWidth="1"/>
    <col min="7688" max="7688" width="12.7265625" style="39" customWidth="1"/>
    <col min="7689" max="7691" width="18" style="39" customWidth="1"/>
    <col min="7692" max="7696" width="12.54296875" style="39" customWidth="1"/>
    <col min="7697" max="7700" width="15.453125" style="39" customWidth="1"/>
    <col min="7701" max="7701" width="21" style="39" customWidth="1"/>
    <col min="7702" max="7702" width="12.81640625" style="39" bestFit="1" customWidth="1"/>
    <col min="7703" max="7703" width="21.26953125" style="39" customWidth="1"/>
    <col min="7704" max="7704" width="9.1796875" style="39"/>
    <col min="7705" max="7705" width="11.54296875" style="39" customWidth="1"/>
    <col min="7706" max="7935" width="9.1796875" style="39"/>
    <col min="7936" max="7936" width="4" style="39" customWidth="1"/>
    <col min="7937" max="7937" width="6.54296875" style="39" customWidth="1"/>
    <col min="7938" max="7938" width="6" style="39" customWidth="1"/>
    <col min="7939" max="7939" width="33.54296875" style="39" customWidth="1"/>
    <col min="7940" max="7940" width="10" style="39" customWidth="1"/>
    <col min="7941" max="7941" width="18" style="39" customWidth="1"/>
    <col min="7942" max="7942" width="13.7265625" style="39" customWidth="1"/>
    <col min="7943" max="7943" width="13.54296875" style="39" customWidth="1"/>
    <col min="7944" max="7944" width="12.7265625" style="39" customWidth="1"/>
    <col min="7945" max="7947" width="18" style="39" customWidth="1"/>
    <col min="7948" max="7952" width="12.54296875" style="39" customWidth="1"/>
    <col min="7953" max="7956" width="15.453125" style="39" customWidth="1"/>
    <col min="7957" max="7957" width="21" style="39" customWidth="1"/>
    <col min="7958" max="7958" width="12.81640625" style="39" bestFit="1" customWidth="1"/>
    <col min="7959" max="7959" width="21.26953125" style="39" customWidth="1"/>
    <col min="7960" max="7960" width="9.1796875" style="39"/>
    <col min="7961" max="7961" width="11.54296875" style="39" customWidth="1"/>
    <col min="7962" max="8191" width="9.1796875" style="39"/>
    <col min="8192" max="8192" width="4" style="39" customWidth="1"/>
    <col min="8193" max="8193" width="6.54296875" style="39" customWidth="1"/>
    <col min="8194" max="8194" width="6" style="39" customWidth="1"/>
    <col min="8195" max="8195" width="33.54296875" style="39" customWidth="1"/>
    <col min="8196" max="8196" width="10" style="39" customWidth="1"/>
    <col min="8197" max="8197" width="18" style="39" customWidth="1"/>
    <col min="8198" max="8198" width="13.7265625" style="39" customWidth="1"/>
    <col min="8199" max="8199" width="13.54296875" style="39" customWidth="1"/>
    <col min="8200" max="8200" width="12.7265625" style="39" customWidth="1"/>
    <col min="8201" max="8203" width="18" style="39" customWidth="1"/>
    <col min="8204" max="8208" width="12.54296875" style="39" customWidth="1"/>
    <col min="8209" max="8212" width="15.453125" style="39" customWidth="1"/>
    <col min="8213" max="8213" width="21" style="39" customWidth="1"/>
    <col min="8214" max="8214" width="12.81640625" style="39" bestFit="1" customWidth="1"/>
    <col min="8215" max="8215" width="21.26953125" style="39" customWidth="1"/>
    <col min="8216" max="8216" width="9.1796875" style="39"/>
    <col min="8217" max="8217" width="11.54296875" style="39" customWidth="1"/>
    <col min="8218" max="8447" width="9.1796875" style="39"/>
    <col min="8448" max="8448" width="4" style="39" customWidth="1"/>
    <col min="8449" max="8449" width="6.54296875" style="39" customWidth="1"/>
    <col min="8450" max="8450" width="6" style="39" customWidth="1"/>
    <col min="8451" max="8451" width="33.54296875" style="39" customWidth="1"/>
    <col min="8452" max="8452" width="10" style="39" customWidth="1"/>
    <col min="8453" max="8453" width="18" style="39" customWidth="1"/>
    <col min="8454" max="8454" width="13.7265625" style="39" customWidth="1"/>
    <col min="8455" max="8455" width="13.54296875" style="39" customWidth="1"/>
    <col min="8456" max="8456" width="12.7265625" style="39" customWidth="1"/>
    <col min="8457" max="8459" width="18" style="39" customWidth="1"/>
    <col min="8460" max="8464" width="12.54296875" style="39" customWidth="1"/>
    <col min="8465" max="8468" width="15.453125" style="39" customWidth="1"/>
    <col min="8469" max="8469" width="21" style="39" customWidth="1"/>
    <col min="8470" max="8470" width="12.81640625" style="39" bestFit="1" customWidth="1"/>
    <col min="8471" max="8471" width="21.26953125" style="39" customWidth="1"/>
    <col min="8472" max="8472" width="9.1796875" style="39"/>
    <col min="8473" max="8473" width="11.54296875" style="39" customWidth="1"/>
    <col min="8474" max="8703" width="9.1796875" style="39"/>
    <col min="8704" max="8704" width="4" style="39" customWidth="1"/>
    <col min="8705" max="8705" width="6.54296875" style="39" customWidth="1"/>
    <col min="8706" max="8706" width="6" style="39" customWidth="1"/>
    <col min="8707" max="8707" width="33.54296875" style="39" customWidth="1"/>
    <col min="8708" max="8708" width="10" style="39" customWidth="1"/>
    <col min="8709" max="8709" width="18" style="39" customWidth="1"/>
    <col min="8710" max="8710" width="13.7265625" style="39" customWidth="1"/>
    <col min="8711" max="8711" width="13.54296875" style="39" customWidth="1"/>
    <col min="8712" max="8712" width="12.7265625" style="39" customWidth="1"/>
    <col min="8713" max="8715" width="18" style="39" customWidth="1"/>
    <col min="8716" max="8720" width="12.54296875" style="39" customWidth="1"/>
    <col min="8721" max="8724" width="15.453125" style="39" customWidth="1"/>
    <col min="8725" max="8725" width="21" style="39" customWidth="1"/>
    <col min="8726" max="8726" width="12.81640625" style="39" bestFit="1" customWidth="1"/>
    <col min="8727" max="8727" width="21.26953125" style="39" customWidth="1"/>
    <col min="8728" max="8728" width="9.1796875" style="39"/>
    <col min="8729" max="8729" width="11.54296875" style="39" customWidth="1"/>
    <col min="8730" max="8959" width="9.1796875" style="39"/>
    <col min="8960" max="8960" width="4" style="39" customWidth="1"/>
    <col min="8961" max="8961" width="6.54296875" style="39" customWidth="1"/>
    <col min="8962" max="8962" width="6" style="39" customWidth="1"/>
    <col min="8963" max="8963" width="33.54296875" style="39" customWidth="1"/>
    <col min="8964" max="8964" width="10" style="39" customWidth="1"/>
    <col min="8965" max="8965" width="18" style="39" customWidth="1"/>
    <col min="8966" max="8966" width="13.7265625" style="39" customWidth="1"/>
    <col min="8967" max="8967" width="13.54296875" style="39" customWidth="1"/>
    <col min="8968" max="8968" width="12.7265625" style="39" customWidth="1"/>
    <col min="8969" max="8971" width="18" style="39" customWidth="1"/>
    <col min="8972" max="8976" width="12.54296875" style="39" customWidth="1"/>
    <col min="8977" max="8980" width="15.453125" style="39" customWidth="1"/>
    <col min="8981" max="8981" width="21" style="39" customWidth="1"/>
    <col min="8982" max="8982" width="12.81640625" style="39" bestFit="1" customWidth="1"/>
    <col min="8983" max="8983" width="21.26953125" style="39" customWidth="1"/>
    <col min="8984" max="8984" width="9.1796875" style="39"/>
    <col min="8985" max="8985" width="11.54296875" style="39" customWidth="1"/>
    <col min="8986" max="9215" width="9.1796875" style="39"/>
    <col min="9216" max="9216" width="4" style="39" customWidth="1"/>
    <col min="9217" max="9217" width="6.54296875" style="39" customWidth="1"/>
    <col min="9218" max="9218" width="6" style="39" customWidth="1"/>
    <col min="9219" max="9219" width="33.54296875" style="39" customWidth="1"/>
    <col min="9220" max="9220" width="10" style="39" customWidth="1"/>
    <col min="9221" max="9221" width="18" style="39" customWidth="1"/>
    <col min="9222" max="9222" width="13.7265625" style="39" customWidth="1"/>
    <col min="9223" max="9223" width="13.54296875" style="39" customWidth="1"/>
    <col min="9224" max="9224" width="12.7265625" style="39" customWidth="1"/>
    <col min="9225" max="9227" width="18" style="39" customWidth="1"/>
    <col min="9228" max="9232" width="12.54296875" style="39" customWidth="1"/>
    <col min="9233" max="9236" width="15.453125" style="39" customWidth="1"/>
    <col min="9237" max="9237" width="21" style="39" customWidth="1"/>
    <col min="9238" max="9238" width="12.81640625" style="39" bestFit="1" customWidth="1"/>
    <col min="9239" max="9239" width="21.26953125" style="39" customWidth="1"/>
    <col min="9240" max="9240" width="9.1796875" style="39"/>
    <col min="9241" max="9241" width="11.54296875" style="39" customWidth="1"/>
    <col min="9242" max="9471" width="9.1796875" style="39"/>
    <col min="9472" max="9472" width="4" style="39" customWidth="1"/>
    <col min="9473" max="9473" width="6.54296875" style="39" customWidth="1"/>
    <col min="9474" max="9474" width="6" style="39" customWidth="1"/>
    <col min="9475" max="9475" width="33.54296875" style="39" customWidth="1"/>
    <col min="9476" max="9476" width="10" style="39" customWidth="1"/>
    <col min="9477" max="9477" width="18" style="39" customWidth="1"/>
    <col min="9478" max="9478" width="13.7265625" style="39" customWidth="1"/>
    <col min="9479" max="9479" width="13.54296875" style="39" customWidth="1"/>
    <col min="9480" max="9480" width="12.7265625" style="39" customWidth="1"/>
    <col min="9481" max="9483" width="18" style="39" customWidth="1"/>
    <col min="9484" max="9488" width="12.54296875" style="39" customWidth="1"/>
    <col min="9489" max="9492" width="15.453125" style="39" customWidth="1"/>
    <col min="9493" max="9493" width="21" style="39" customWidth="1"/>
    <col min="9494" max="9494" width="12.81640625" style="39" bestFit="1" customWidth="1"/>
    <col min="9495" max="9495" width="21.26953125" style="39" customWidth="1"/>
    <col min="9496" max="9496" width="9.1796875" style="39"/>
    <col min="9497" max="9497" width="11.54296875" style="39" customWidth="1"/>
    <col min="9498" max="9727" width="9.1796875" style="39"/>
    <col min="9728" max="9728" width="4" style="39" customWidth="1"/>
    <col min="9729" max="9729" width="6.54296875" style="39" customWidth="1"/>
    <col min="9730" max="9730" width="6" style="39" customWidth="1"/>
    <col min="9731" max="9731" width="33.54296875" style="39" customWidth="1"/>
    <col min="9732" max="9732" width="10" style="39" customWidth="1"/>
    <col min="9733" max="9733" width="18" style="39" customWidth="1"/>
    <col min="9734" max="9734" width="13.7265625" style="39" customWidth="1"/>
    <col min="9735" max="9735" width="13.54296875" style="39" customWidth="1"/>
    <col min="9736" max="9736" width="12.7265625" style="39" customWidth="1"/>
    <col min="9737" max="9739" width="18" style="39" customWidth="1"/>
    <col min="9740" max="9744" width="12.54296875" style="39" customWidth="1"/>
    <col min="9745" max="9748" width="15.453125" style="39" customWidth="1"/>
    <col min="9749" max="9749" width="21" style="39" customWidth="1"/>
    <col min="9750" max="9750" width="12.81640625" style="39" bestFit="1" customWidth="1"/>
    <col min="9751" max="9751" width="21.26953125" style="39" customWidth="1"/>
    <col min="9752" max="9752" width="9.1796875" style="39"/>
    <col min="9753" max="9753" width="11.54296875" style="39" customWidth="1"/>
    <col min="9754" max="9983" width="9.1796875" style="39"/>
    <col min="9984" max="9984" width="4" style="39" customWidth="1"/>
    <col min="9985" max="9985" width="6.54296875" style="39" customWidth="1"/>
    <col min="9986" max="9986" width="6" style="39" customWidth="1"/>
    <col min="9987" max="9987" width="33.54296875" style="39" customWidth="1"/>
    <col min="9988" max="9988" width="10" style="39" customWidth="1"/>
    <col min="9989" max="9989" width="18" style="39" customWidth="1"/>
    <col min="9990" max="9990" width="13.7265625" style="39" customWidth="1"/>
    <col min="9991" max="9991" width="13.54296875" style="39" customWidth="1"/>
    <col min="9992" max="9992" width="12.7265625" style="39" customWidth="1"/>
    <col min="9993" max="9995" width="18" style="39" customWidth="1"/>
    <col min="9996" max="10000" width="12.54296875" style="39" customWidth="1"/>
    <col min="10001" max="10004" width="15.453125" style="39" customWidth="1"/>
    <col min="10005" max="10005" width="21" style="39" customWidth="1"/>
    <col min="10006" max="10006" width="12.81640625" style="39" bestFit="1" customWidth="1"/>
    <col min="10007" max="10007" width="21.26953125" style="39" customWidth="1"/>
    <col min="10008" max="10008" width="9.1796875" style="39"/>
    <col min="10009" max="10009" width="11.54296875" style="39" customWidth="1"/>
    <col min="10010" max="10239" width="9.1796875" style="39"/>
    <col min="10240" max="10240" width="4" style="39" customWidth="1"/>
    <col min="10241" max="10241" width="6.54296875" style="39" customWidth="1"/>
    <col min="10242" max="10242" width="6" style="39" customWidth="1"/>
    <col min="10243" max="10243" width="33.54296875" style="39" customWidth="1"/>
    <col min="10244" max="10244" width="10" style="39" customWidth="1"/>
    <col min="10245" max="10245" width="18" style="39" customWidth="1"/>
    <col min="10246" max="10246" width="13.7265625" style="39" customWidth="1"/>
    <col min="10247" max="10247" width="13.54296875" style="39" customWidth="1"/>
    <col min="10248" max="10248" width="12.7265625" style="39" customWidth="1"/>
    <col min="10249" max="10251" width="18" style="39" customWidth="1"/>
    <col min="10252" max="10256" width="12.54296875" style="39" customWidth="1"/>
    <col min="10257" max="10260" width="15.453125" style="39" customWidth="1"/>
    <col min="10261" max="10261" width="21" style="39" customWidth="1"/>
    <col min="10262" max="10262" width="12.81640625" style="39" bestFit="1" customWidth="1"/>
    <col min="10263" max="10263" width="21.26953125" style="39" customWidth="1"/>
    <col min="10264" max="10264" width="9.1796875" style="39"/>
    <col min="10265" max="10265" width="11.54296875" style="39" customWidth="1"/>
    <col min="10266" max="10495" width="9.1796875" style="39"/>
    <col min="10496" max="10496" width="4" style="39" customWidth="1"/>
    <col min="10497" max="10497" width="6.54296875" style="39" customWidth="1"/>
    <col min="10498" max="10498" width="6" style="39" customWidth="1"/>
    <col min="10499" max="10499" width="33.54296875" style="39" customWidth="1"/>
    <col min="10500" max="10500" width="10" style="39" customWidth="1"/>
    <col min="10501" max="10501" width="18" style="39" customWidth="1"/>
    <col min="10502" max="10502" width="13.7265625" style="39" customWidth="1"/>
    <col min="10503" max="10503" width="13.54296875" style="39" customWidth="1"/>
    <col min="10504" max="10504" width="12.7265625" style="39" customWidth="1"/>
    <col min="10505" max="10507" width="18" style="39" customWidth="1"/>
    <col min="10508" max="10512" width="12.54296875" style="39" customWidth="1"/>
    <col min="10513" max="10516" width="15.453125" style="39" customWidth="1"/>
    <col min="10517" max="10517" width="21" style="39" customWidth="1"/>
    <col min="10518" max="10518" width="12.81640625" style="39" bestFit="1" customWidth="1"/>
    <col min="10519" max="10519" width="21.26953125" style="39" customWidth="1"/>
    <col min="10520" max="10520" width="9.1796875" style="39"/>
    <col min="10521" max="10521" width="11.54296875" style="39" customWidth="1"/>
    <col min="10522" max="10751" width="9.1796875" style="39"/>
    <col min="10752" max="10752" width="4" style="39" customWidth="1"/>
    <col min="10753" max="10753" width="6.54296875" style="39" customWidth="1"/>
    <col min="10754" max="10754" width="6" style="39" customWidth="1"/>
    <col min="10755" max="10755" width="33.54296875" style="39" customWidth="1"/>
    <col min="10756" max="10756" width="10" style="39" customWidth="1"/>
    <col min="10757" max="10757" width="18" style="39" customWidth="1"/>
    <col min="10758" max="10758" width="13.7265625" style="39" customWidth="1"/>
    <col min="10759" max="10759" width="13.54296875" style="39" customWidth="1"/>
    <col min="10760" max="10760" width="12.7265625" style="39" customWidth="1"/>
    <col min="10761" max="10763" width="18" style="39" customWidth="1"/>
    <col min="10764" max="10768" width="12.54296875" style="39" customWidth="1"/>
    <col min="10769" max="10772" width="15.453125" style="39" customWidth="1"/>
    <col min="10773" max="10773" width="21" style="39" customWidth="1"/>
    <col min="10774" max="10774" width="12.81640625" style="39" bestFit="1" customWidth="1"/>
    <col min="10775" max="10775" width="21.26953125" style="39" customWidth="1"/>
    <col min="10776" max="10776" width="9.1796875" style="39"/>
    <col min="10777" max="10777" width="11.54296875" style="39" customWidth="1"/>
    <col min="10778" max="11007" width="9.1796875" style="39"/>
    <col min="11008" max="11008" width="4" style="39" customWidth="1"/>
    <col min="11009" max="11009" width="6.54296875" style="39" customWidth="1"/>
    <col min="11010" max="11010" width="6" style="39" customWidth="1"/>
    <col min="11011" max="11011" width="33.54296875" style="39" customWidth="1"/>
    <col min="11012" max="11012" width="10" style="39" customWidth="1"/>
    <col min="11013" max="11013" width="18" style="39" customWidth="1"/>
    <col min="11014" max="11014" width="13.7265625" style="39" customWidth="1"/>
    <col min="11015" max="11015" width="13.54296875" style="39" customWidth="1"/>
    <col min="11016" max="11016" width="12.7265625" style="39" customWidth="1"/>
    <col min="11017" max="11019" width="18" style="39" customWidth="1"/>
    <col min="11020" max="11024" width="12.54296875" style="39" customWidth="1"/>
    <col min="11025" max="11028" width="15.453125" style="39" customWidth="1"/>
    <col min="11029" max="11029" width="21" style="39" customWidth="1"/>
    <col min="11030" max="11030" width="12.81640625" style="39" bestFit="1" customWidth="1"/>
    <col min="11031" max="11031" width="21.26953125" style="39" customWidth="1"/>
    <col min="11032" max="11032" width="9.1796875" style="39"/>
    <col min="11033" max="11033" width="11.54296875" style="39" customWidth="1"/>
    <col min="11034" max="11263" width="9.1796875" style="39"/>
    <col min="11264" max="11264" width="4" style="39" customWidth="1"/>
    <col min="11265" max="11265" width="6.54296875" style="39" customWidth="1"/>
    <col min="11266" max="11266" width="6" style="39" customWidth="1"/>
    <col min="11267" max="11267" width="33.54296875" style="39" customWidth="1"/>
    <col min="11268" max="11268" width="10" style="39" customWidth="1"/>
    <col min="11269" max="11269" width="18" style="39" customWidth="1"/>
    <col min="11270" max="11270" width="13.7265625" style="39" customWidth="1"/>
    <col min="11271" max="11271" width="13.54296875" style="39" customWidth="1"/>
    <col min="11272" max="11272" width="12.7265625" style="39" customWidth="1"/>
    <col min="11273" max="11275" width="18" style="39" customWidth="1"/>
    <col min="11276" max="11280" width="12.54296875" style="39" customWidth="1"/>
    <col min="11281" max="11284" width="15.453125" style="39" customWidth="1"/>
    <col min="11285" max="11285" width="21" style="39" customWidth="1"/>
    <col min="11286" max="11286" width="12.81640625" style="39" bestFit="1" customWidth="1"/>
    <col min="11287" max="11287" width="21.26953125" style="39" customWidth="1"/>
    <col min="11288" max="11288" width="9.1796875" style="39"/>
    <col min="11289" max="11289" width="11.54296875" style="39" customWidth="1"/>
    <col min="11290" max="11519" width="9.1796875" style="39"/>
    <col min="11520" max="11520" width="4" style="39" customWidth="1"/>
    <col min="11521" max="11521" width="6.54296875" style="39" customWidth="1"/>
    <col min="11522" max="11522" width="6" style="39" customWidth="1"/>
    <col min="11523" max="11523" width="33.54296875" style="39" customWidth="1"/>
    <col min="11524" max="11524" width="10" style="39" customWidth="1"/>
    <col min="11525" max="11525" width="18" style="39" customWidth="1"/>
    <col min="11526" max="11526" width="13.7265625" style="39" customWidth="1"/>
    <col min="11527" max="11527" width="13.54296875" style="39" customWidth="1"/>
    <col min="11528" max="11528" width="12.7265625" style="39" customWidth="1"/>
    <col min="11529" max="11531" width="18" style="39" customWidth="1"/>
    <col min="11532" max="11536" width="12.54296875" style="39" customWidth="1"/>
    <col min="11537" max="11540" width="15.453125" style="39" customWidth="1"/>
    <col min="11541" max="11541" width="21" style="39" customWidth="1"/>
    <col min="11542" max="11542" width="12.81640625" style="39" bestFit="1" customWidth="1"/>
    <col min="11543" max="11543" width="21.26953125" style="39" customWidth="1"/>
    <col min="11544" max="11544" width="9.1796875" style="39"/>
    <col min="11545" max="11545" width="11.54296875" style="39" customWidth="1"/>
    <col min="11546" max="11775" width="9.1796875" style="39"/>
    <col min="11776" max="11776" width="4" style="39" customWidth="1"/>
    <col min="11777" max="11777" width="6.54296875" style="39" customWidth="1"/>
    <col min="11778" max="11778" width="6" style="39" customWidth="1"/>
    <col min="11779" max="11779" width="33.54296875" style="39" customWidth="1"/>
    <col min="11780" max="11780" width="10" style="39" customWidth="1"/>
    <col min="11781" max="11781" width="18" style="39" customWidth="1"/>
    <col min="11782" max="11782" width="13.7265625" style="39" customWidth="1"/>
    <col min="11783" max="11783" width="13.54296875" style="39" customWidth="1"/>
    <col min="11784" max="11784" width="12.7265625" style="39" customWidth="1"/>
    <col min="11785" max="11787" width="18" style="39" customWidth="1"/>
    <col min="11788" max="11792" width="12.54296875" style="39" customWidth="1"/>
    <col min="11793" max="11796" width="15.453125" style="39" customWidth="1"/>
    <col min="11797" max="11797" width="21" style="39" customWidth="1"/>
    <col min="11798" max="11798" width="12.81640625" style="39" bestFit="1" customWidth="1"/>
    <col min="11799" max="11799" width="21.26953125" style="39" customWidth="1"/>
    <col min="11800" max="11800" width="9.1796875" style="39"/>
    <col min="11801" max="11801" width="11.54296875" style="39" customWidth="1"/>
    <col min="11802" max="12031" width="9.1796875" style="39"/>
    <col min="12032" max="12032" width="4" style="39" customWidth="1"/>
    <col min="12033" max="12033" width="6.54296875" style="39" customWidth="1"/>
    <col min="12034" max="12034" width="6" style="39" customWidth="1"/>
    <col min="12035" max="12035" width="33.54296875" style="39" customWidth="1"/>
    <col min="12036" max="12036" width="10" style="39" customWidth="1"/>
    <col min="12037" max="12037" width="18" style="39" customWidth="1"/>
    <col min="12038" max="12038" width="13.7265625" style="39" customWidth="1"/>
    <col min="12039" max="12039" width="13.54296875" style="39" customWidth="1"/>
    <col min="12040" max="12040" width="12.7265625" style="39" customWidth="1"/>
    <col min="12041" max="12043" width="18" style="39" customWidth="1"/>
    <col min="12044" max="12048" width="12.54296875" style="39" customWidth="1"/>
    <col min="12049" max="12052" width="15.453125" style="39" customWidth="1"/>
    <col min="12053" max="12053" width="21" style="39" customWidth="1"/>
    <col min="12054" max="12054" width="12.81640625" style="39" bestFit="1" customWidth="1"/>
    <col min="12055" max="12055" width="21.26953125" style="39" customWidth="1"/>
    <col min="12056" max="12056" width="9.1796875" style="39"/>
    <col min="12057" max="12057" width="11.54296875" style="39" customWidth="1"/>
    <col min="12058" max="12287" width="9.1796875" style="39"/>
    <col min="12288" max="12288" width="4" style="39" customWidth="1"/>
    <col min="12289" max="12289" width="6.54296875" style="39" customWidth="1"/>
    <col min="12290" max="12290" width="6" style="39" customWidth="1"/>
    <col min="12291" max="12291" width="33.54296875" style="39" customWidth="1"/>
    <col min="12292" max="12292" width="10" style="39" customWidth="1"/>
    <col min="12293" max="12293" width="18" style="39" customWidth="1"/>
    <col min="12294" max="12294" width="13.7265625" style="39" customWidth="1"/>
    <col min="12295" max="12295" width="13.54296875" style="39" customWidth="1"/>
    <col min="12296" max="12296" width="12.7265625" style="39" customWidth="1"/>
    <col min="12297" max="12299" width="18" style="39" customWidth="1"/>
    <col min="12300" max="12304" width="12.54296875" style="39" customWidth="1"/>
    <col min="12305" max="12308" width="15.453125" style="39" customWidth="1"/>
    <col min="12309" max="12309" width="21" style="39" customWidth="1"/>
    <col min="12310" max="12310" width="12.81640625" style="39" bestFit="1" customWidth="1"/>
    <col min="12311" max="12311" width="21.26953125" style="39" customWidth="1"/>
    <col min="12312" max="12312" width="9.1796875" style="39"/>
    <col min="12313" max="12313" width="11.54296875" style="39" customWidth="1"/>
    <col min="12314" max="12543" width="9.1796875" style="39"/>
    <col min="12544" max="12544" width="4" style="39" customWidth="1"/>
    <col min="12545" max="12545" width="6.54296875" style="39" customWidth="1"/>
    <col min="12546" max="12546" width="6" style="39" customWidth="1"/>
    <col min="12547" max="12547" width="33.54296875" style="39" customWidth="1"/>
    <col min="12548" max="12548" width="10" style="39" customWidth="1"/>
    <col min="12549" max="12549" width="18" style="39" customWidth="1"/>
    <col min="12550" max="12550" width="13.7265625" style="39" customWidth="1"/>
    <col min="12551" max="12551" width="13.54296875" style="39" customWidth="1"/>
    <col min="12552" max="12552" width="12.7265625" style="39" customWidth="1"/>
    <col min="12553" max="12555" width="18" style="39" customWidth="1"/>
    <col min="12556" max="12560" width="12.54296875" style="39" customWidth="1"/>
    <col min="12561" max="12564" width="15.453125" style="39" customWidth="1"/>
    <col min="12565" max="12565" width="21" style="39" customWidth="1"/>
    <col min="12566" max="12566" width="12.81640625" style="39" bestFit="1" customWidth="1"/>
    <col min="12567" max="12567" width="21.26953125" style="39" customWidth="1"/>
    <col min="12568" max="12568" width="9.1796875" style="39"/>
    <col min="12569" max="12569" width="11.54296875" style="39" customWidth="1"/>
    <col min="12570" max="12799" width="9.1796875" style="39"/>
    <col min="12800" max="12800" width="4" style="39" customWidth="1"/>
    <col min="12801" max="12801" width="6.54296875" style="39" customWidth="1"/>
    <col min="12802" max="12802" width="6" style="39" customWidth="1"/>
    <col min="12803" max="12803" width="33.54296875" style="39" customWidth="1"/>
    <col min="12804" max="12804" width="10" style="39" customWidth="1"/>
    <col min="12805" max="12805" width="18" style="39" customWidth="1"/>
    <col min="12806" max="12806" width="13.7265625" style="39" customWidth="1"/>
    <col min="12807" max="12807" width="13.54296875" style="39" customWidth="1"/>
    <col min="12808" max="12808" width="12.7265625" style="39" customWidth="1"/>
    <col min="12809" max="12811" width="18" style="39" customWidth="1"/>
    <col min="12812" max="12816" width="12.54296875" style="39" customWidth="1"/>
    <col min="12817" max="12820" width="15.453125" style="39" customWidth="1"/>
    <col min="12821" max="12821" width="21" style="39" customWidth="1"/>
    <col min="12822" max="12822" width="12.81640625" style="39" bestFit="1" customWidth="1"/>
    <col min="12823" max="12823" width="21.26953125" style="39" customWidth="1"/>
    <col min="12824" max="12824" width="9.1796875" style="39"/>
    <col min="12825" max="12825" width="11.54296875" style="39" customWidth="1"/>
    <col min="12826" max="13055" width="9.1796875" style="39"/>
    <col min="13056" max="13056" width="4" style="39" customWidth="1"/>
    <col min="13057" max="13057" width="6.54296875" style="39" customWidth="1"/>
    <col min="13058" max="13058" width="6" style="39" customWidth="1"/>
    <col min="13059" max="13059" width="33.54296875" style="39" customWidth="1"/>
    <col min="13060" max="13060" width="10" style="39" customWidth="1"/>
    <col min="13061" max="13061" width="18" style="39" customWidth="1"/>
    <col min="13062" max="13062" width="13.7265625" style="39" customWidth="1"/>
    <col min="13063" max="13063" width="13.54296875" style="39" customWidth="1"/>
    <col min="13064" max="13064" width="12.7265625" style="39" customWidth="1"/>
    <col min="13065" max="13067" width="18" style="39" customWidth="1"/>
    <col min="13068" max="13072" width="12.54296875" style="39" customWidth="1"/>
    <col min="13073" max="13076" width="15.453125" style="39" customWidth="1"/>
    <col min="13077" max="13077" width="21" style="39" customWidth="1"/>
    <col min="13078" max="13078" width="12.81640625" style="39" bestFit="1" customWidth="1"/>
    <col min="13079" max="13079" width="21.26953125" style="39" customWidth="1"/>
    <col min="13080" max="13080" width="9.1796875" style="39"/>
    <col min="13081" max="13081" width="11.54296875" style="39" customWidth="1"/>
    <col min="13082" max="13311" width="9.1796875" style="39"/>
    <col min="13312" max="13312" width="4" style="39" customWidth="1"/>
    <col min="13313" max="13313" width="6.54296875" style="39" customWidth="1"/>
    <col min="13314" max="13314" width="6" style="39" customWidth="1"/>
    <col min="13315" max="13315" width="33.54296875" style="39" customWidth="1"/>
    <col min="13316" max="13316" width="10" style="39" customWidth="1"/>
    <col min="13317" max="13317" width="18" style="39" customWidth="1"/>
    <col min="13318" max="13318" width="13.7265625" style="39" customWidth="1"/>
    <col min="13319" max="13319" width="13.54296875" style="39" customWidth="1"/>
    <col min="13320" max="13320" width="12.7265625" style="39" customWidth="1"/>
    <col min="13321" max="13323" width="18" style="39" customWidth="1"/>
    <col min="13324" max="13328" width="12.54296875" style="39" customWidth="1"/>
    <col min="13329" max="13332" width="15.453125" style="39" customWidth="1"/>
    <col min="13333" max="13333" width="21" style="39" customWidth="1"/>
    <col min="13334" max="13334" width="12.81640625" style="39" bestFit="1" customWidth="1"/>
    <col min="13335" max="13335" width="21.26953125" style="39" customWidth="1"/>
    <col min="13336" max="13336" width="9.1796875" style="39"/>
    <col min="13337" max="13337" width="11.54296875" style="39" customWidth="1"/>
    <col min="13338" max="13567" width="9.1796875" style="39"/>
    <col min="13568" max="13568" width="4" style="39" customWidth="1"/>
    <col min="13569" max="13569" width="6.54296875" style="39" customWidth="1"/>
    <col min="13570" max="13570" width="6" style="39" customWidth="1"/>
    <col min="13571" max="13571" width="33.54296875" style="39" customWidth="1"/>
    <col min="13572" max="13572" width="10" style="39" customWidth="1"/>
    <col min="13573" max="13573" width="18" style="39" customWidth="1"/>
    <col min="13574" max="13574" width="13.7265625" style="39" customWidth="1"/>
    <col min="13575" max="13575" width="13.54296875" style="39" customWidth="1"/>
    <col min="13576" max="13576" width="12.7265625" style="39" customWidth="1"/>
    <col min="13577" max="13579" width="18" style="39" customWidth="1"/>
    <col min="13580" max="13584" width="12.54296875" style="39" customWidth="1"/>
    <col min="13585" max="13588" width="15.453125" style="39" customWidth="1"/>
    <col min="13589" max="13589" width="21" style="39" customWidth="1"/>
    <col min="13590" max="13590" width="12.81640625" style="39" bestFit="1" customWidth="1"/>
    <col min="13591" max="13591" width="21.26953125" style="39" customWidth="1"/>
    <col min="13592" max="13592" width="9.1796875" style="39"/>
    <col min="13593" max="13593" width="11.54296875" style="39" customWidth="1"/>
    <col min="13594" max="13823" width="9.1796875" style="39"/>
    <col min="13824" max="13824" width="4" style="39" customWidth="1"/>
    <col min="13825" max="13825" width="6.54296875" style="39" customWidth="1"/>
    <col min="13826" max="13826" width="6" style="39" customWidth="1"/>
    <col min="13827" max="13827" width="33.54296875" style="39" customWidth="1"/>
    <col min="13828" max="13828" width="10" style="39" customWidth="1"/>
    <col min="13829" max="13829" width="18" style="39" customWidth="1"/>
    <col min="13830" max="13830" width="13.7265625" style="39" customWidth="1"/>
    <col min="13831" max="13831" width="13.54296875" style="39" customWidth="1"/>
    <col min="13832" max="13832" width="12.7265625" style="39" customWidth="1"/>
    <col min="13833" max="13835" width="18" style="39" customWidth="1"/>
    <col min="13836" max="13840" width="12.54296875" style="39" customWidth="1"/>
    <col min="13841" max="13844" width="15.453125" style="39" customWidth="1"/>
    <col min="13845" max="13845" width="21" style="39" customWidth="1"/>
    <col min="13846" max="13846" width="12.81640625" style="39" bestFit="1" customWidth="1"/>
    <col min="13847" max="13847" width="21.26953125" style="39" customWidth="1"/>
    <col min="13848" max="13848" width="9.1796875" style="39"/>
    <col min="13849" max="13849" width="11.54296875" style="39" customWidth="1"/>
    <col min="13850" max="14079" width="9.1796875" style="39"/>
    <col min="14080" max="14080" width="4" style="39" customWidth="1"/>
    <col min="14081" max="14081" width="6.54296875" style="39" customWidth="1"/>
    <col min="14082" max="14082" width="6" style="39" customWidth="1"/>
    <col min="14083" max="14083" width="33.54296875" style="39" customWidth="1"/>
    <col min="14084" max="14084" width="10" style="39" customWidth="1"/>
    <col min="14085" max="14085" width="18" style="39" customWidth="1"/>
    <col min="14086" max="14086" width="13.7265625" style="39" customWidth="1"/>
    <col min="14087" max="14087" width="13.54296875" style="39" customWidth="1"/>
    <col min="14088" max="14088" width="12.7265625" style="39" customWidth="1"/>
    <col min="14089" max="14091" width="18" style="39" customWidth="1"/>
    <col min="14092" max="14096" width="12.54296875" style="39" customWidth="1"/>
    <col min="14097" max="14100" width="15.453125" style="39" customWidth="1"/>
    <col min="14101" max="14101" width="21" style="39" customWidth="1"/>
    <col min="14102" max="14102" width="12.81640625" style="39" bestFit="1" customWidth="1"/>
    <col min="14103" max="14103" width="21.26953125" style="39" customWidth="1"/>
    <col min="14104" max="14104" width="9.1796875" style="39"/>
    <col min="14105" max="14105" width="11.54296875" style="39" customWidth="1"/>
    <col min="14106" max="14335" width="9.1796875" style="39"/>
    <col min="14336" max="14336" width="4" style="39" customWidth="1"/>
    <col min="14337" max="14337" width="6.54296875" style="39" customWidth="1"/>
    <col min="14338" max="14338" width="6" style="39" customWidth="1"/>
    <col min="14339" max="14339" width="33.54296875" style="39" customWidth="1"/>
    <col min="14340" max="14340" width="10" style="39" customWidth="1"/>
    <col min="14341" max="14341" width="18" style="39" customWidth="1"/>
    <col min="14342" max="14342" width="13.7265625" style="39" customWidth="1"/>
    <col min="14343" max="14343" width="13.54296875" style="39" customWidth="1"/>
    <col min="14344" max="14344" width="12.7265625" style="39" customWidth="1"/>
    <col min="14345" max="14347" width="18" style="39" customWidth="1"/>
    <col min="14348" max="14352" width="12.54296875" style="39" customWidth="1"/>
    <col min="14353" max="14356" width="15.453125" style="39" customWidth="1"/>
    <col min="14357" max="14357" width="21" style="39" customWidth="1"/>
    <col min="14358" max="14358" width="12.81640625" style="39" bestFit="1" customWidth="1"/>
    <col min="14359" max="14359" width="21.26953125" style="39" customWidth="1"/>
    <col min="14360" max="14360" width="9.1796875" style="39"/>
    <col min="14361" max="14361" width="11.54296875" style="39" customWidth="1"/>
    <col min="14362" max="14591" width="9.1796875" style="39"/>
    <col min="14592" max="14592" width="4" style="39" customWidth="1"/>
    <col min="14593" max="14593" width="6.54296875" style="39" customWidth="1"/>
    <col min="14594" max="14594" width="6" style="39" customWidth="1"/>
    <col min="14595" max="14595" width="33.54296875" style="39" customWidth="1"/>
    <col min="14596" max="14596" width="10" style="39" customWidth="1"/>
    <col min="14597" max="14597" width="18" style="39" customWidth="1"/>
    <col min="14598" max="14598" width="13.7265625" style="39" customWidth="1"/>
    <col min="14599" max="14599" width="13.54296875" style="39" customWidth="1"/>
    <col min="14600" max="14600" width="12.7265625" style="39" customWidth="1"/>
    <col min="14601" max="14603" width="18" style="39" customWidth="1"/>
    <col min="14604" max="14608" width="12.54296875" style="39" customWidth="1"/>
    <col min="14609" max="14612" width="15.453125" style="39" customWidth="1"/>
    <col min="14613" max="14613" width="21" style="39" customWidth="1"/>
    <col min="14614" max="14614" width="12.81640625" style="39" bestFit="1" customWidth="1"/>
    <col min="14615" max="14615" width="21.26953125" style="39" customWidth="1"/>
    <col min="14616" max="14616" width="9.1796875" style="39"/>
    <col min="14617" max="14617" width="11.54296875" style="39" customWidth="1"/>
    <col min="14618" max="14847" width="9.1796875" style="39"/>
    <col min="14848" max="14848" width="4" style="39" customWidth="1"/>
    <col min="14849" max="14849" width="6.54296875" style="39" customWidth="1"/>
    <col min="14850" max="14850" width="6" style="39" customWidth="1"/>
    <col min="14851" max="14851" width="33.54296875" style="39" customWidth="1"/>
    <col min="14852" max="14852" width="10" style="39" customWidth="1"/>
    <col min="14853" max="14853" width="18" style="39" customWidth="1"/>
    <col min="14854" max="14854" width="13.7265625" style="39" customWidth="1"/>
    <col min="14855" max="14855" width="13.54296875" style="39" customWidth="1"/>
    <col min="14856" max="14856" width="12.7265625" style="39" customWidth="1"/>
    <col min="14857" max="14859" width="18" style="39" customWidth="1"/>
    <col min="14860" max="14864" width="12.54296875" style="39" customWidth="1"/>
    <col min="14865" max="14868" width="15.453125" style="39" customWidth="1"/>
    <col min="14869" max="14869" width="21" style="39" customWidth="1"/>
    <col min="14870" max="14870" width="12.81640625" style="39" bestFit="1" customWidth="1"/>
    <col min="14871" max="14871" width="21.26953125" style="39" customWidth="1"/>
    <col min="14872" max="14872" width="9.1796875" style="39"/>
    <col min="14873" max="14873" width="11.54296875" style="39" customWidth="1"/>
    <col min="14874" max="15103" width="9.1796875" style="39"/>
    <col min="15104" max="15104" width="4" style="39" customWidth="1"/>
    <col min="15105" max="15105" width="6.54296875" style="39" customWidth="1"/>
    <col min="15106" max="15106" width="6" style="39" customWidth="1"/>
    <col min="15107" max="15107" width="33.54296875" style="39" customWidth="1"/>
    <col min="15108" max="15108" width="10" style="39" customWidth="1"/>
    <col min="15109" max="15109" width="18" style="39" customWidth="1"/>
    <col min="15110" max="15110" width="13.7265625" style="39" customWidth="1"/>
    <col min="15111" max="15111" width="13.54296875" style="39" customWidth="1"/>
    <col min="15112" max="15112" width="12.7265625" style="39" customWidth="1"/>
    <col min="15113" max="15115" width="18" style="39" customWidth="1"/>
    <col min="15116" max="15120" width="12.54296875" style="39" customWidth="1"/>
    <col min="15121" max="15124" width="15.453125" style="39" customWidth="1"/>
    <col min="15125" max="15125" width="21" style="39" customWidth="1"/>
    <col min="15126" max="15126" width="12.81640625" style="39" bestFit="1" customWidth="1"/>
    <col min="15127" max="15127" width="21.26953125" style="39" customWidth="1"/>
    <col min="15128" max="15128" width="9.1796875" style="39"/>
    <col min="15129" max="15129" width="11.54296875" style="39" customWidth="1"/>
    <col min="15130" max="15359" width="9.1796875" style="39"/>
    <col min="15360" max="15360" width="4" style="39" customWidth="1"/>
    <col min="15361" max="15361" width="6.54296875" style="39" customWidth="1"/>
    <col min="15362" max="15362" width="6" style="39" customWidth="1"/>
    <col min="15363" max="15363" width="33.54296875" style="39" customWidth="1"/>
    <col min="15364" max="15364" width="10" style="39" customWidth="1"/>
    <col min="15365" max="15365" width="18" style="39" customWidth="1"/>
    <col min="15366" max="15366" width="13.7265625" style="39" customWidth="1"/>
    <col min="15367" max="15367" width="13.54296875" style="39" customWidth="1"/>
    <col min="15368" max="15368" width="12.7265625" style="39" customWidth="1"/>
    <col min="15369" max="15371" width="18" style="39" customWidth="1"/>
    <col min="15372" max="15376" width="12.54296875" style="39" customWidth="1"/>
    <col min="15377" max="15380" width="15.453125" style="39" customWidth="1"/>
    <col min="15381" max="15381" width="21" style="39" customWidth="1"/>
    <col min="15382" max="15382" width="12.81640625" style="39" bestFit="1" customWidth="1"/>
    <col min="15383" max="15383" width="21.26953125" style="39" customWidth="1"/>
    <col min="15384" max="15384" width="9.1796875" style="39"/>
    <col min="15385" max="15385" width="11.54296875" style="39" customWidth="1"/>
    <col min="15386" max="15615" width="9.1796875" style="39"/>
    <col min="15616" max="15616" width="4" style="39" customWidth="1"/>
    <col min="15617" max="15617" width="6.54296875" style="39" customWidth="1"/>
    <col min="15618" max="15618" width="6" style="39" customWidth="1"/>
    <col min="15619" max="15619" width="33.54296875" style="39" customWidth="1"/>
    <col min="15620" max="15620" width="10" style="39" customWidth="1"/>
    <col min="15621" max="15621" width="18" style="39" customWidth="1"/>
    <col min="15622" max="15622" width="13.7265625" style="39" customWidth="1"/>
    <col min="15623" max="15623" width="13.54296875" style="39" customWidth="1"/>
    <col min="15624" max="15624" width="12.7265625" style="39" customWidth="1"/>
    <col min="15625" max="15627" width="18" style="39" customWidth="1"/>
    <col min="15628" max="15632" width="12.54296875" style="39" customWidth="1"/>
    <col min="15633" max="15636" width="15.453125" style="39" customWidth="1"/>
    <col min="15637" max="15637" width="21" style="39" customWidth="1"/>
    <col min="15638" max="15638" width="12.81640625" style="39" bestFit="1" customWidth="1"/>
    <col min="15639" max="15639" width="21.26953125" style="39" customWidth="1"/>
    <col min="15640" max="15640" width="9.1796875" style="39"/>
    <col min="15641" max="15641" width="11.54296875" style="39" customWidth="1"/>
    <col min="15642" max="15871" width="9.1796875" style="39"/>
    <col min="15872" max="15872" width="4" style="39" customWidth="1"/>
    <col min="15873" max="15873" width="6.54296875" style="39" customWidth="1"/>
    <col min="15874" max="15874" width="6" style="39" customWidth="1"/>
    <col min="15875" max="15875" width="33.54296875" style="39" customWidth="1"/>
    <col min="15876" max="15876" width="10" style="39" customWidth="1"/>
    <col min="15877" max="15877" width="18" style="39" customWidth="1"/>
    <col min="15878" max="15878" width="13.7265625" style="39" customWidth="1"/>
    <col min="15879" max="15879" width="13.54296875" style="39" customWidth="1"/>
    <col min="15880" max="15880" width="12.7265625" style="39" customWidth="1"/>
    <col min="15881" max="15883" width="18" style="39" customWidth="1"/>
    <col min="15884" max="15888" width="12.54296875" style="39" customWidth="1"/>
    <col min="15889" max="15892" width="15.453125" style="39" customWidth="1"/>
    <col min="15893" max="15893" width="21" style="39" customWidth="1"/>
    <col min="15894" max="15894" width="12.81640625" style="39" bestFit="1" customWidth="1"/>
    <col min="15895" max="15895" width="21.26953125" style="39" customWidth="1"/>
    <col min="15896" max="15896" width="9.1796875" style="39"/>
    <col min="15897" max="15897" width="11.54296875" style="39" customWidth="1"/>
    <col min="15898" max="16127" width="9.1796875" style="39"/>
    <col min="16128" max="16128" width="4" style="39" customWidth="1"/>
    <col min="16129" max="16129" width="6.54296875" style="39" customWidth="1"/>
    <col min="16130" max="16130" width="6" style="39" customWidth="1"/>
    <col min="16131" max="16131" width="33.54296875" style="39" customWidth="1"/>
    <col min="16132" max="16132" width="10" style="39" customWidth="1"/>
    <col min="16133" max="16133" width="18" style="39" customWidth="1"/>
    <col min="16134" max="16134" width="13.7265625" style="39" customWidth="1"/>
    <col min="16135" max="16135" width="13.54296875" style="39" customWidth="1"/>
    <col min="16136" max="16136" width="12.7265625" style="39" customWidth="1"/>
    <col min="16137" max="16139" width="18" style="39" customWidth="1"/>
    <col min="16140" max="16144" width="12.54296875" style="39" customWidth="1"/>
    <col min="16145" max="16148" width="15.453125" style="39" customWidth="1"/>
    <col min="16149" max="16149" width="21" style="39" customWidth="1"/>
    <col min="16150" max="16150" width="12.81640625" style="39" bestFit="1" customWidth="1"/>
    <col min="16151" max="16151" width="21.26953125" style="39" customWidth="1"/>
    <col min="16152" max="16152" width="9.1796875" style="39"/>
    <col min="16153" max="16153" width="11.54296875" style="39" customWidth="1"/>
    <col min="16154" max="16384" width="9.1796875" style="39"/>
  </cols>
  <sheetData>
    <row r="1" spans="1:21" x14ac:dyDescent="0.35">
      <c r="A1" s="440" t="str">
        <f>'Bug vs Exp'!A1:B1</f>
        <v>Implementing Partner: Jagriti Child and Youth Concern Nepal</v>
      </c>
      <c r="B1" s="440"/>
      <c r="C1" s="440"/>
      <c r="D1" s="440"/>
      <c r="E1" s="440"/>
      <c r="F1" s="127"/>
      <c r="G1" s="127"/>
      <c r="H1" s="127"/>
      <c r="I1" s="127"/>
      <c r="J1" s="127"/>
      <c r="K1" s="127"/>
    </row>
    <row r="2" spans="1:21" ht="18" customHeight="1" x14ac:dyDescent="0.35">
      <c r="A2" s="440" t="str">
        <f>'Bug vs Exp'!A2:B2</f>
        <v>Support: KANALLAN</v>
      </c>
      <c r="B2" s="440"/>
      <c r="C2" s="440"/>
      <c r="D2" s="440"/>
      <c r="E2" s="440"/>
      <c r="F2" s="128"/>
      <c r="G2" s="128"/>
      <c r="H2" s="128"/>
      <c r="I2" s="129"/>
      <c r="J2" s="128"/>
      <c r="K2" s="129"/>
    </row>
    <row r="3" spans="1:21" x14ac:dyDescent="0.35">
      <c r="A3" s="440" t="str">
        <f>'Bug vs Exp'!A3:B3</f>
        <v xml:space="preserve"> Project Name: School Building Construction</v>
      </c>
      <c r="B3" s="440"/>
      <c r="C3" s="440"/>
      <c r="D3" s="440"/>
      <c r="E3" s="440"/>
      <c r="F3" s="130"/>
      <c r="G3" s="130"/>
      <c r="H3" s="130"/>
      <c r="I3" s="131"/>
      <c r="J3" s="130"/>
      <c r="K3" s="131"/>
      <c r="T3" s="47" t="s">
        <v>54</v>
      </c>
    </row>
    <row r="4" spans="1:21" x14ac:dyDescent="0.35">
      <c r="A4" s="440" t="str">
        <f>'Bug vs Exp'!A4:B4</f>
        <v>Project Period: Nov 2018-Oct 2019</v>
      </c>
      <c r="B4" s="440"/>
      <c r="C4" s="440"/>
      <c r="D4" s="440"/>
      <c r="E4" s="440"/>
      <c r="F4" s="130"/>
      <c r="G4" s="130"/>
      <c r="H4" s="130"/>
      <c r="I4" s="131"/>
      <c r="J4" s="130"/>
      <c r="K4" s="131"/>
      <c r="T4" s="47"/>
    </row>
    <row r="5" spans="1:21" x14ac:dyDescent="0.35">
      <c r="A5" s="440" t="str">
        <f>'Bug vs Exp'!A5:B5</f>
        <v>Reporting Month: March 2019</v>
      </c>
      <c r="B5" s="440"/>
      <c r="C5" s="440"/>
      <c r="D5" s="440"/>
      <c r="E5" s="440"/>
      <c r="F5" s="130"/>
      <c r="G5" s="130"/>
      <c r="H5" s="130"/>
      <c r="I5" s="131"/>
      <c r="J5" s="130"/>
      <c r="K5" s="131"/>
      <c r="T5" s="47"/>
    </row>
    <row r="6" spans="1:21" ht="14.5" thickBot="1" x14ac:dyDescent="0.35">
      <c r="A6" s="442" t="s">
        <v>53</v>
      </c>
      <c r="B6" s="442"/>
      <c r="C6" s="442"/>
      <c r="D6" s="442"/>
      <c r="E6" s="442"/>
      <c r="F6" s="132"/>
      <c r="G6" s="132"/>
      <c r="H6" s="132"/>
      <c r="I6" s="133"/>
      <c r="J6" s="132"/>
      <c r="K6" s="133"/>
    </row>
    <row r="7" spans="1:21" ht="27" customHeight="1" thickBot="1" x14ac:dyDescent="0.4">
      <c r="A7" s="134"/>
      <c r="B7" s="443" t="s">
        <v>20</v>
      </c>
      <c r="C7" s="444"/>
      <c r="D7" s="135"/>
      <c r="E7" s="136" t="s">
        <v>55</v>
      </c>
      <c r="F7" s="137"/>
      <c r="G7" s="137"/>
      <c r="H7" s="137"/>
      <c r="I7" s="137"/>
      <c r="J7" s="137"/>
      <c r="K7" s="137"/>
      <c r="N7" s="47"/>
      <c r="O7" s="47"/>
      <c r="P7" s="47"/>
      <c r="Q7" s="47"/>
      <c r="R7" s="47"/>
      <c r="S7" s="47"/>
      <c r="T7" s="47"/>
    </row>
    <row r="8" spans="1:21" x14ac:dyDescent="0.3">
      <c r="A8" s="138" t="s">
        <v>3</v>
      </c>
      <c r="B8" s="139" t="s">
        <v>56</v>
      </c>
      <c r="C8" s="140"/>
      <c r="D8" s="140"/>
      <c r="E8" s="141"/>
      <c r="F8" s="114"/>
      <c r="G8" s="114"/>
      <c r="H8" s="114"/>
      <c r="I8" s="114"/>
      <c r="J8" s="114"/>
      <c r="K8" s="114"/>
    </row>
    <row r="9" spans="1:21" x14ac:dyDescent="0.3">
      <c r="A9" s="142"/>
      <c r="B9" s="118" t="s">
        <v>57</v>
      </c>
      <c r="C9" s="118" t="s">
        <v>27</v>
      </c>
      <c r="D9" s="118"/>
      <c r="E9" s="143"/>
      <c r="F9" s="114"/>
      <c r="G9" s="114"/>
      <c r="H9" s="114"/>
      <c r="I9" s="114"/>
      <c r="J9" s="114"/>
      <c r="K9" s="114"/>
    </row>
    <row r="10" spans="1:21" x14ac:dyDescent="0.3">
      <c r="A10" s="142"/>
      <c r="B10" s="445" t="s">
        <v>58</v>
      </c>
      <c r="C10" s="446"/>
      <c r="D10" s="118"/>
      <c r="E10" s="143"/>
      <c r="F10" s="114"/>
      <c r="G10" s="114"/>
      <c r="H10" s="114"/>
      <c r="I10" s="114"/>
      <c r="J10" s="114"/>
      <c r="K10" s="114"/>
    </row>
    <row r="11" spans="1:21" x14ac:dyDescent="0.3">
      <c r="A11" s="142"/>
      <c r="B11" s="447" t="s">
        <v>59</v>
      </c>
      <c r="C11" s="448"/>
      <c r="D11" s="145"/>
      <c r="E11" s="143">
        <f>SUM(E9:E10)</f>
        <v>0</v>
      </c>
      <c r="F11" s="114"/>
      <c r="G11" s="114"/>
      <c r="H11" s="114"/>
      <c r="I11" s="114"/>
      <c r="J11" s="114"/>
      <c r="K11" s="114"/>
    </row>
    <row r="12" spans="1:21" x14ac:dyDescent="0.3">
      <c r="A12" s="147" t="s">
        <v>4</v>
      </c>
      <c r="B12" s="145" t="s">
        <v>44</v>
      </c>
      <c r="C12" s="148" t="s">
        <v>28</v>
      </c>
      <c r="D12" s="148"/>
      <c r="E12" s="143"/>
      <c r="F12" s="114"/>
      <c r="G12" s="114"/>
      <c r="H12" s="114"/>
      <c r="I12" s="114"/>
      <c r="J12" s="114"/>
      <c r="K12" s="114"/>
    </row>
    <row r="13" spans="1:21" x14ac:dyDescent="0.3">
      <c r="A13" s="142"/>
      <c r="B13" s="118"/>
      <c r="C13" s="118" t="s">
        <v>60</v>
      </c>
      <c r="D13" s="118"/>
      <c r="E13" s="143">
        <v>2831890</v>
      </c>
      <c r="F13" s="114"/>
      <c r="G13" s="114"/>
      <c r="H13" s="114"/>
      <c r="I13" s="114"/>
      <c r="J13" s="114"/>
      <c r="K13" s="114"/>
    </row>
    <row r="14" spans="1:21" x14ac:dyDescent="0.3">
      <c r="A14" s="142"/>
      <c r="B14" s="118"/>
      <c r="C14" s="118" t="s">
        <v>61</v>
      </c>
      <c r="D14" s="118"/>
      <c r="E14" s="143">
        <f>1038400+1032669</f>
        <v>2071069</v>
      </c>
      <c r="F14" s="114"/>
      <c r="G14" s="114"/>
      <c r="H14" s="114"/>
      <c r="I14" s="114"/>
      <c r="J14" s="114"/>
      <c r="K14" s="114"/>
    </row>
    <row r="15" spans="1:21" x14ac:dyDescent="0.3">
      <c r="A15" s="142"/>
      <c r="B15" s="118"/>
      <c r="C15" s="118" t="s">
        <v>62</v>
      </c>
      <c r="D15" s="118"/>
      <c r="E15" s="143"/>
      <c r="F15" s="114"/>
      <c r="G15" s="114"/>
      <c r="H15" s="114"/>
      <c r="I15" s="114"/>
      <c r="J15" s="114"/>
      <c r="K15" s="114"/>
    </row>
    <row r="16" spans="1:21" x14ac:dyDescent="0.3">
      <c r="A16" s="142"/>
      <c r="B16" s="118"/>
      <c r="C16" s="118" t="s">
        <v>63</v>
      </c>
      <c r="D16" s="118"/>
      <c r="E16" s="143"/>
      <c r="F16" s="114"/>
      <c r="G16" s="114"/>
      <c r="H16" s="114"/>
      <c r="I16" s="114"/>
      <c r="J16" s="114"/>
      <c r="K16" s="114"/>
      <c r="U16" s="149"/>
    </row>
    <row r="17" spans="1:23" x14ac:dyDescent="0.3">
      <c r="A17" s="142"/>
      <c r="B17" s="118"/>
      <c r="C17" s="118" t="s">
        <v>64</v>
      </c>
      <c r="D17" s="118"/>
      <c r="E17" s="143"/>
      <c r="F17" s="114"/>
      <c r="G17" s="114"/>
      <c r="H17" s="114"/>
      <c r="I17" s="114"/>
      <c r="J17" s="114"/>
      <c r="K17" s="114"/>
    </row>
    <row r="18" spans="1:23" ht="14.5" thickBot="1" x14ac:dyDescent="0.35">
      <c r="A18" s="142"/>
      <c r="B18" s="118"/>
      <c r="C18" s="118" t="s">
        <v>65</v>
      </c>
      <c r="D18" s="118"/>
      <c r="E18" s="144"/>
      <c r="F18" s="114"/>
      <c r="G18" s="114"/>
      <c r="H18" s="114"/>
      <c r="I18" s="114"/>
      <c r="J18" s="114"/>
      <c r="K18" s="114"/>
      <c r="U18" s="47"/>
    </row>
    <row r="19" spans="1:23" ht="14.5" thickBot="1" x14ac:dyDescent="0.35">
      <c r="A19" s="142"/>
      <c r="B19" s="447" t="s">
        <v>59</v>
      </c>
      <c r="C19" s="448"/>
      <c r="D19" s="145"/>
      <c r="E19" s="143">
        <f>SUM(E13:E18)</f>
        <v>4902959</v>
      </c>
      <c r="F19" s="114"/>
      <c r="G19" s="114"/>
      <c r="H19" s="114"/>
      <c r="I19" s="114"/>
      <c r="J19" s="114"/>
      <c r="K19" s="114"/>
      <c r="U19" s="47"/>
    </row>
    <row r="20" spans="1:23" ht="14.5" thickBot="1" x14ac:dyDescent="0.35">
      <c r="A20" s="150" t="s">
        <v>66</v>
      </c>
      <c r="B20" s="449" t="s">
        <v>67</v>
      </c>
      <c r="C20" s="450"/>
      <c r="D20" s="151"/>
      <c r="E20" s="152">
        <f>E11+E19</f>
        <v>4902959</v>
      </c>
      <c r="F20" s="111"/>
      <c r="G20" s="111"/>
      <c r="H20" s="111"/>
      <c r="I20" s="111"/>
      <c r="J20" s="111"/>
      <c r="K20" s="111"/>
      <c r="U20" s="47"/>
      <c r="W20" s="153"/>
    </row>
    <row r="21" spans="1:23" x14ac:dyDescent="0.3">
      <c r="A21" s="142"/>
      <c r="B21" s="118"/>
      <c r="C21" s="118"/>
      <c r="D21" s="118"/>
      <c r="E21" s="143"/>
      <c r="F21" s="114"/>
      <c r="G21" s="114"/>
      <c r="H21" s="114"/>
      <c r="I21" s="114"/>
      <c r="J21" s="114"/>
      <c r="K21" s="114"/>
      <c r="U21" s="47"/>
    </row>
    <row r="22" spans="1:23" x14ac:dyDescent="0.3">
      <c r="A22" s="147" t="s">
        <v>68</v>
      </c>
      <c r="B22" s="145" t="s">
        <v>9</v>
      </c>
      <c r="C22" s="145" t="s">
        <v>69</v>
      </c>
      <c r="D22" s="145"/>
      <c r="E22" s="143"/>
      <c r="F22" s="114"/>
      <c r="G22" s="114"/>
      <c r="H22" s="114"/>
      <c r="I22" s="114"/>
      <c r="J22" s="114"/>
      <c r="K22" s="114"/>
      <c r="Q22" s="146"/>
      <c r="U22" s="47"/>
    </row>
    <row r="23" spans="1:23" x14ac:dyDescent="0.3">
      <c r="A23" s="142"/>
      <c r="B23" s="118"/>
      <c r="C23" s="108" t="s">
        <v>203</v>
      </c>
      <c r="D23" s="108" t="s">
        <v>18</v>
      </c>
      <c r="E23" s="143">
        <f>'Bug vs Exp'!J18</f>
        <v>1667</v>
      </c>
      <c r="F23" s="114"/>
      <c r="G23" s="114"/>
      <c r="H23" s="111"/>
      <c r="I23" s="114"/>
      <c r="J23" s="114"/>
      <c r="K23" s="154"/>
      <c r="U23" s="47"/>
    </row>
    <row r="24" spans="1:23" x14ac:dyDescent="0.3">
      <c r="A24" s="142"/>
      <c r="B24" s="118"/>
      <c r="C24" s="108" t="s">
        <v>204</v>
      </c>
      <c r="D24" s="108"/>
      <c r="E24" s="143">
        <f>'Bug vs Exp'!K18</f>
        <v>69720</v>
      </c>
      <c r="F24" s="114"/>
      <c r="G24" s="114"/>
      <c r="H24" s="111"/>
      <c r="I24" s="114"/>
      <c r="J24" s="114"/>
      <c r="K24" s="154"/>
      <c r="U24" s="47"/>
    </row>
    <row r="25" spans="1:23" x14ac:dyDescent="0.3">
      <c r="A25" s="142"/>
      <c r="B25" s="118"/>
      <c r="C25" s="108" t="s">
        <v>202</v>
      </c>
      <c r="D25" s="108"/>
      <c r="E25" s="143">
        <f>'Bug vs Exp'!L18</f>
        <v>352904</v>
      </c>
      <c r="F25" s="114"/>
      <c r="G25" s="114"/>
      <c r="H25" s="111"/>
      <c r="I25" s="114"/>
      <c r="J25" s="114"/>
      <c r="K25" s="154"/>
      <c r="U25" s="47"/>
    </row>
    <row r="26" spans="1:23" x14ac:dyDescent="0.3">
      <c r="A26" s="142"/>
      <c r="B26" s="118"/>
      <c r="C26" s="108" t="s">
        <v>148</v>
      </c>
      <c r="D26" s="108"/>
      <c r="E26" s="143">
        <f>'Bug vs Exp'!M18</f>
        <v>2501704.9699999997</v>
      </c>
      <c r="F26" s="114"/>
      <c r="G26" s="114"/>
      <c r="H26" s="111"/>
      <c r="I26" s="114"/>
      <c r="J26" s="114"/>
      <c r="K26" s="154"/>
      <c r="U26" s="47"/>
    </row>
    <row r="27" spans="1:23" x14ac:dyDescent="0.3">
      <c r="A27" s="142"/>
      <c r="B27" s="118"/>
      <c r="C27" s="108" t="s">
        <v>149</v>
      </c>
      <c r="D27" s="108"/>
      <c r="E27" s="143">
        <f>'Bug vs Exp'!N18</f>
        <v>167325</v>
      </c>
      <c r="F27" s="114"/>
      <c r="G27" s="114"/>
      <c r="H27" s="111"/>
      <c r="I27" s="108"/>
      <c r="J27" s="114"/>
      <c r="K27" s="154"/>
      <c r="U27" s="47"/>
    </row>
    <row r="28" spans="1:23" x14ac:dyDescent="0.3">
      <c r="A28" s="142"/>
      <c r="B28" s="118"/>
      <c r="C28" s="108" t="s">
        <v>103</v>
      </c>
      <c r="D28" s="108"/>
      <c r="E28" s="143">
        <f>'Bug vs Exp'!O18</f>
        <v>0</v>
      </c>
      <c r="F28" s="114"/>
      <c r="G28" s="114"/>
      <c r="H28" s="111"/>
      <c r="I28" s="108"/>
      <c r="J28" s="114"/>
      <c r="K28" s="154"/>
      <c r="U28" s="47"/>
    </row>
    <row r="29" spans="1:23" x14ac:dyDescent="0.3">
      <c r="A29" s="142"/>
      <c r="B29" s="118"/>
      <c r="C29" s="108" t="s">
        <v>106</v>
      </c>
      <c r="D29" s="108"/>
      <c r="E29" s="143">
        <f>'Bug vs Exp'!P18</f>
        <v>0</v>
      </c>
      <c r="F29" s="114"/>
      <c r="G29" s="114"/>
      <c r="H29" s="111"/>
      <c r="I29" s="108"/>
      <c r="J29" s="114"/>
      <c r="K29" s="154"/>
      <c r="U29" s="47"/>
    </row>
    <row r="30" spans="1:23" x14ac:dyDescent="0.3">
      <c r="A30" s="142"/>
      <c r="B30" s="118"/>
      <c r="C30" s="108" t="s">
        <v>114</v>
      </c>
      <c r="D30" s="108"/>
      <c r="E30" s="143">
        <f>'Bug vs Exp'!Q18</f>
        <v>0</v>
      </c>
      <c r="F30" s="114"/>
      <c r="G30" s="114"/>
      <c r="H30" s="111"/>
      <c r="I30" s="108"/>
      <c r="J30" s="114"/>
      <c r="K30" s="154"/>
      <c r="U30" s="47"/>
    </row>
    <row r="31" spans="1:23" x14ac:dyDescent="0.3">
      <c r="A31" s="142"/>
      <c r="B31" s="118"/>
      <c r="C31" s="108" t="s">
        <v>128</v>
      </c>
      <c r="D31" s="108"/>
      <c r="E31" s="143">
        <f>'Bug vs Exp'!R18</f>
        <v>0</v>
      </c>
      <c r="F31" s="114"/>
      <c r="G31" s="114"/>
      <c r="H31" s="111"/>
      <c r="I31" s="108"/>
      <c r="J31" s="114"/>
      <c r="K31" s="154"/>
      <c r="U31" s="47"/>
    </row>
    <row r="32" spans="1:23" x14ac:dyDescent="0.3">
      <c r="A32" s="142"/>
      <c r="B32" s="118"/>
      <c r="C32" s="108" t="s">
        <v>131</v>
      </c>
      <c r="D32" s="108"/>
      <c r="E32" s="143">
        <f>'Bug vs Exp'!S18</f>
        <v>0</v>
      </c>
      <c r="F32" s="114"/>
      <c r="G32" s="114"/>
      <c r="H32" s="111"/>
      <c r="I32" s="108"/>
      <c r="J32" s="114"/>
      <c r="K32" s="154"/>
      <c r="U32" s="47"/>
    </row>
    <row r="33" spans="1:24" x14ac:dyDescent="0.3">
      <c r="A33" s="142"/>
      <c r="B33" s="118"/>
      <c r="C33" s="108" t="s">
        <v>132</v>
      </c>
      <c r="D33" s="108"/>
      <c r="E33" s="143">
        <f>'Bug vs Exp'!T18</f>
        <v>0</v>
      </c>
      <c r="F33" s="114"/>
      <c r="G33" s="114"/>
      <c r="H33" s="111"/>
      <c r="I33" s="108"/>
      <c r="J33" s="114"/>
      <c r="K33" s="154"/>
      <c r="U33" s="47"/>
    </row>
    <row r="34" spans="1:24" x14ac:dyDescent="0.3">
      <c r="A34" s="142"/>
      <c r="B34" s="118"/>
      <c r="C34" s="108" t="s">
        <v>135</v>
      </c>
      <c r="D34" s="108"/>
      <c r="E34" s="143">
        <f>'Bug vs Exp'!U18</f>
        <v>0</v>
      </c>
      <c r="F34" s="114"/>
      <c r="G34" s="114"/>
      <c r="H34" s="111"/>
      <c r="I34" s="114"/>
      <c r="J34" s="114"/>
      <c r="K34" s="154"/>
      <c r="U34" s="47"/>
    </row>
    <row r="35" spans="1:24" ht="14.5" thickBot="1" x14ac:dyDescent="0.35">
      <c r="A35" s="142"/>
      <c r="B35" s="118"/>
      <c r="C35" s="108"/>
      <c r="D35" s="108"/>
      <c r="E35" s="143"/>
      <c r="F35" s="114"/>
      <c r="G35" s="114"/>
      <c r="H35" s="111"/>
      <c r="I35" s="114"/>
      <c r="J35" s="114"/>
      <c r="K35" s="154"/>
      <c r="U35" s="47"/>
    </row>
    <row r="36" spans="1:24" ht="14.5" thickBot="1" x14ac:dyDescent="0.35">
      <c r="A36" s="155"/>
      <c r="B36" s="449" t="s">
        <v>59</v>
      </c>
      <c r="C36" s="450"/>
      <c r="D36" s="151"/>
      <c r="E36" s="152">
        <f>SUM(E23:E35)</f>
        <v>3093320.9699999997</v>
      </c>
      <c r="F36" s="114"/>
      <c r="G36" s="114"/>
      <c r="H36" s="111"/>
      <c r="I36" s="114"/>
      <c r="J36" s="114"/>
      <c r="K36" s="154"/>
      <c r="U36" s="47"/>
    </row>
    <row r="37" spans="1:24" ht="14.5" thickBot="1" x14ac:dyDescent="0.35">
      <c r="A37" s="150" t="s">
        <v>70</v>
      </c>
      <c r="B37" s="450" t="s">
        <v>71</v>
      </c>
      <c r="C37" s="450"/>
      <c r="D37" s="151"/>
      <c r="E37" s="156">
        <f>E20-E36</f>
        <v>1809638.0300000003</v>
      </c>
      <c r="F37" s="111"/>
      <c r="G37" s="111"/>
      <c r="H37" s="111"/>
      <c r="I37" s="157"/>
      <c r="J37" s="114"/>
      <c r="K37" s="154"/>
      <c r="M37" s="146"/>
      <c r="U37" s="146"/>
      <c r="W37" s="153"/>
    </row>
    <row r="38" spans="1:24" x14ac:dyDescent="0.3">
      <c r="A38" s="147" t="s">
        <v>72</v>
      </c>
      <c r="B38" s="454" t="s">
        <v>73</v>
      </c>
      <c r="C38" s="455"/>
      <c r="D38" s="456"/>
      <c r="E38" s="158"/>
      <c r="F38" s="111"/>
      <c r="G38" s="111"/>
      <c r="H38" s="111"/>
      <c r="I38" s="111"/>
      <c r="J38" s="114"/>
      <c r="K38" s="154"/>
      <c r="M38" s="146"/>
      <c r="U38" s="47"/>
      <c r="W38" s="153"/>
    </row>
    <row r="39" spans="1:24" x14ac:dyDescent="0.3">
      <c r="A39" s="142"/>
      <c r="B39" s="441" t="s">
        <v>0</v>
      </c>
      <c r="C39" s="441"/>
      <c r="D39" s="441"/>
      <c r="E39" s="143">
        <f>'Trial Balance '!D11</f>
        <v>0</v>
      </c>
      <c r="F39" s="114"/>
      <c r="G39" s="114"/>
      <c r="H39" s="114"/>
      <c r="I39" s="114"/>
      <c r="J39" s="114"/>
      <c r="K39" s="154"/>
      <c r="M39" s="146"/>
      <c r="U39" s="47"/>
    </row>
    <row r="40" spans="1:24" x14ac:dyDescent="0.3">
      <c r="A40" s="142"/>
      <c r="B40" s="441" t="s">
        <v>57</v>
      </c>
      <c r="C40" s="441"/>
      <c r="D40" s="441"/>
      <c r="E40" s="143">
        <f>'Trial Balance '!D13</f>
        <v>1528939</v>
      </c>
      <c r="F40" s="114"/>
      <c r="G40" s="114"/>
      <c r="H40" s="114"/>
      <c r="I40" s="452"/>
      <c r="J40" s="453"/>
      <c r="K40" s="453"/>
      <c r="M40" s="146"/>
      <c r="U40" s="47"/>
    </row>
    <row r="41" spans="1:24" x14ac:dyDescent="0.3">
      <c r="A41" s="142"/>
      <c r="B41" s="109"/>
      <c r="C41" s="109" t="s">
        <v>15</v>
      </c>
      <c r="D41" s="109"/>
      <c r="E41" s="143">
        <f>'Advance Sheet'!F28</f>
        <v>291000</v>
      </c>
      <c r="F41" s="114"/>
      <c r="G41" s="114"/>
      <c r="H41" s="114"/>
      <c r="I41" s="452"/>
      <c r="J41" s="453"/>
      <c r="K41" s="453"/>
      <c r="M41" s="146"/>
      <c r="U41" s="47"/>
    </row>
    <row r="42" spans="1:24" x14ac:dyDescent="0.3">
      <c r="A42" s="142"/>
      <c r="B42" s="441" t="s">
        <v>35</v>
      </c>
      <c r="C42" s="441"/>
      <c r="D42" s="441"/>
      <c r="E42" s="143">
        <f>-'Payable &amp; Receviable Sheet'!F27</f>
        <v>-50800.970000000205</v>
      </c>
      <c r="F42" s="114"/>
      <c r="G42" s="114"/>
      <c r="H42" s="114"/>
      <c r="I42" s="114"/>
      <c r="J42" s="111"/>
      <c r="K42" s="39"/>
      <c r="U42" s="47"/>
      <c r="V42" s="95"/>
    </row>
    <row r="43" spans="1:24" ht="14.5" thickBot="1" x14ac:dyDescent="0.35">
      <c r="A43" s="142"/>
      <c r="B43" s="108" t="s">
        <v>32</v>
      </c>
      <c r="C43" s="159" t="s">
        <v>32</v>
      </c>
      <c r="D43" s="159"/>
      <c r="E43" s="199">
        <f>'Payable &amp; Receviable Sheet'!F42</f>
        <v>40500</v>
      </c>
      <c r="F43" s="114"/>
      <c r="G43" s="114"/>
      <c r="H43" s="114"/>
      <c r="I43" s="114"/>
      <c r="J43" s="111"/>
      <c r="K43" s="39"/>
      <c r="U43" s="47"/>
      <c r="V43" s="95"/>
    </row>
    <row r="44" spans="1:24" ht="15.75" customHeight="1" thickBot="1" x14ac:dyDescent="0.35">
      <c r="A44" s="443" t="s">
        <v>74</v>
      </c>
      <c r="B44" s="444"/>
      <c r="C44" s="444"/>
      <c r="D44" s="451"/>
      <c r="E44" s="160">
        <f>SUM(E39:E43)</f>
        <v>1809638.0299999998</v>
      </c>
      <c r="F44" s="111"/>
      <c r="G44" s="111"/>
      <c r="H44" s="114"/>
      <c r="I44" s="111"/>
      <c r="J44" s="111"/>
      <c r="K44" s="48"/>
      <c r="M44" s="161"/>
      <c r="U44" s="146"/>
      <c r="W44" s="38"/>
      <c r="X44" s="38"/>
    </row>
    <row r="45" spans="1:24" x14ac:dyDescent="0.3">
      <c r="A45" s="118"/>
      <c r="B45" s="118"/>
      <c r="C45" s="148"/>
      <c r="D45" s="118"/>
      <c r="E45" s="38">
        <f>E37-E44</f>
        <v>0</v>
      </c>
      <c r="F45" s="145"/>
      <c r="G45" s="145"/>
      <c r="H45" s="162"/>
      <c r="I45" s="163"/>
      <c r="J45" s="162"/>
      <c r="K45" s="39"/>
      <c r="M45" s="146"/>
      <c r="Q45" s="164"/>
      <c r="R45" s="164"/>
      <c r="S45" s="164"/>
      <c r="T45" s="164"/>
      <c r="U45" s="95"/>
    </row>
    <row r="46" spans="1:24" x14ac:dyDescent="0.3">
      <c r="A46" s="187" t="s">
        <v>13</v>
      </c>
      <c r="B46" s="187"/>
      <c r="C46" s="21"/>
      <c r="D46" s="118"/>
      <c r="E46" s="17" t="s">
        <v>14</v>
      </c>
      <c r="F46" s="21"/>
      <c r="G46" s="118"/>
      <c r="H46" s="118"/>
      <c r="I46" s="165"/>
      <c r="J46" s="118"/>
      <c r="K46" s="48"/>
      <c r="M46" s="146"/>
      <c r="Q46" s="164"/>
      <c r="R46" s="164"/>
      <c r="S46" s="164"/>
      <c r="T46" s="164"/>
      <c r="U46" s="95"/>
    </row>
    <row r="47" spans="1:24" s="118" customFormat="1" x14ac:dyDescent="0.3">
      <c r="A47" s="188" t="s">
        <v>7</v>
      </c>
      <c r="B47" s="188"/>
      <c r="C47" s="21"/>
      <c r="E47" s="18" t="s">
        <v>7</v>
      </c>
      <c r="F47" s="21"/>
      <c r="G47" s="115" t="s">
        <v>75</v>
      </c>
      <c r="H47" s="115"/>
      <c r="I47" s="166"/>
      <c r="J47" s="167"/>
      <c r="K47" s="48"/>
      <c r="L47" s="38"/>
      <c r="M47" s="146"/>
      <c r="N47" s="38"/>
      <c r="O47" s="38"/>
      <c r="P47" s="38"/>
      <c r="Q47" s="164"/>
      <c r="R47" s="164"/>
      <c r="S47" s="164"/>
      <c r="T47" s="164"/>
      <c r="U47" s="95"/>
      <c r="V47" s="164"/>
    </row>
    <row r="48" spans="1:24" s="118" customFormat="1" x14ac:dyDescent="0.3">
      <c r="A48" s="393" t="str">
        <f>'Bug vs Exp'!B23</f>
        <v>Name: Amrit Kumar Lamichhane</v>
      </c>
      <c r="B48" s="393"/>
      <c r="C48" s="393"/>
      <c r="E48" s="205" t="str">
        <f>'Bug vs Exp'!V23</f>
        <v>Name: Tilottam Paudel</v>
      </c>
      <c r="I48" s="164"/>
      <c r="K48" s="163"/>
      <c r="L48" s="168"/>
      <c r="M48" s="168"/>
      <c r="N48" s="168"/>
      <c r="O48" s="168"/>
      <c r="P48" s="168"/>
      <c r="Q48" s="38"/>
      <c r="R48" s="38"/>
      <c r="S48" s="38"/>
      <c r="T48" s="38"/>
      <c r="U48" s="169"/>
      <c r="V48" s="164"/>
    </row>
    <row r="49" spans="1:25" s="96" customFormat="1" x14ac:dyDescent="0.3">
      <c r="A49" s="188" t="str">
        <f>'Bug vs Exp'!B24</f>
        <v>Designation: Admin and Finance Officer</v>
      </c>
      <c r="B49" s="188"/>
      <c r="C49" s="145"/>
      <c r="D49" s="170"/>
      <c r="E49" s="205" t="str">
        <f>'Bug vs Exp'!V24</f>
        <v>Designation:  President</v>
      </c>
      <c r="F49" s="95"/>
      <c r="G49" s="95"/>
      <c r="H49" s="95"/>
      <c r="I49" s="47"/>
      <c r="J49" s="95"/>
      <c r="K49" s="95"/>
      <c r="L49" s="171"/>
      <c r="M49" s="171"/>
      <c r="N49" s="171"/>
      <c r="O49" s="170"/>
      <c r="P49" s="170"/>
      <c r="Q49" s="95"/>
      <c r="R49" s="95"/>
      <c r="S49" s="95"/>
      <c r="T49" s="95"/>
      <c r="U49" s="95"/>
      <c r="V49" s="95"/>
      <c r="Y49" s="118"/>
    </row>
    <row r="50" spans="1:25" x14ac:dyDescent="0.3">
      <c r="A50" s="402" t="str">
        <f>'Bug vs Exp'!B25</f>
        <v>Date: 26 April 2019</v>
      </c>
      <c r="B50" s="402"/>
      <c r="C50" s="402"/>
      <c r="E50" s="173" t="str">
        <f>'Bug vs Exp'!V25</f>
        <v>Date: 26 April 2019</v>
      </c>
      <c r="K50" s="95"/>
      <c r="L50" s="146"/>
      <c r="Y50" s="118"/>
    </row>
    <row r="51" spans="1:25" x14ac:dyDescent="0.35">
      <c r="K51" s="95"/>
      <c r="M51" s="47"/>
    </row>
    <row r="52" spans="1:25" x14ac:dyDescent="0.35">
      <c r="K52" s="95"/>
    </row>
    <row r="53" spans="1:25" x14ac:dyDescent="0.35">
      <c r="K53" s="95"/>
    </row>
    <row r="54" spans="1:25" x14ac:dyDescent="0.35">
      <c r="K54" s="95"/>
    </row>
    <row r="55" spans="1:25" x14ac:dyDescent="0.35">
      <c r="K55" s="95"/>
    </row>
    <row r="56" spans="1:25" x14ac:dyDescent="0.35">
      <c r="W56" s="172"/>
    </row>
    <row r="57" spans="1:25" x14ac:dyDescent="0.35">
      <c r="K57" s="95"/>
    </row>
    <row r="58" spans="1:25" x14ac:dyDescent="0.35">
      <c r="K58" s="95"/>
    </row>
    <row r="59" spans="1:25" x14ac:dyDescent="0.35">
      <c r="K59" s="95"/>
    </row>
    <row r="60" spans="1:25" x14ac:dyDescent="0.35">
      <c r="K60" s="95"/>
    </row>
    <row r="64" spans="1:25" x14ac:dyDescent="0.35">
      <c r="U64" s="161"/>
    </row>
    <row r="70" spans="22:22" x14ac:dyDescent="0.35">
      <c r="V70" s="161"/>
    </row>
    <row r="76" spans="22:22" x14ac:dyDescent="0.35">
      <c r="V76" s="161"/>
    </row>
  </sheetData>
  <mergeCells count="22">
    <mergeCell ref="A5:E5"/>
    <mergeCell ref="B40:D40"/>
    <mergeCell ref="I40:K40"/>
    <mergeCell ref="I41:K41"/>
    <mergeCell ref="B42:D42"/>
    <mergeCell ref="B38:D38"/>
    <mergeCell ref="A1:E1"/>
    <mergeCell ref="A48:C48"/>
    <mergeCell ref="A50:C50"/>
    <mergeCell ref="A2:E2"/>
    <mergeCell ref="A4:E4"/>
    <mergeCell ref="B39:D39"/>
    <mergeCell ref="A3:E3"/>
    <mergeCell ref="A6:E6"/>
    <mergeCell ref="B7:C7"/>
    <mergeCell ref="B10:C10"/>
    <mergeCell ref="B11:C11"/>
    <mergeCell ref="B19:C19"/>
    <mergeCell ref="B20:C20"/>
    <mergeCell ref="B36:C36"/>
    <mergeCell ref="B37:C37"/>
    <mergeCell ref="A44:D44"/>
  </mergeCells>
  <pageMargins left="0.21" right="0.2" top="0.25" bottom="0.34" header="0.17" footer="0.22"/>
  <pageSetup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conl ldgr1</vt:lpstr>
      <vt:lpstr>Detials of Construction Expense</vt:lpstr>
      <vt:lpstr>Bug vs Exp</vt:lpstr>
      <vt:lpstr>Advance Sheet</vt:lpstr>
      <vt:lpstr>Payable &amp; Receviable Sheet</vt:lpstr>
      <vt:lpstr>Trial Balance </vt:lpstr>
      <vt:lpstr>BRS</vt:lpstr>
      <vt:lpstr>FAS</vt:lpstr>
      <vt:lpstr>'Bug vs Exp'!Print_Titles</vt:lpstr>
      <vt:lpstr>'conl ldgr1'!Print_Titles</vt:lpstr>
      <vt:lpstr>'Detials of Construction Expense'!Print_Titles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2019-04-25T04:24:03Z</cp:lastPrinted>
  <dcterms:created xsi:type="dcterms:W3CDTF">2017-07-10T07:09:25Z</dcterms:created>
  <dcterms:modified xsi:type="dcterms:W3CDTF">2019-04-27T17:02:20Z</dcterms:modified>
</cp:coreProperties>
</file>